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仕事用\F&amp;S-E\メリーライフプランニング\住宅ローンに関する資料\"/>
    </mc:Choice>
  </mc:AlternateContent>
  <xr:revisionPtr revIDLastSave="0" documentId="13_ncr:1_{9C1DB7F1-194C-4846-A670-3086F56C8340}" xr6:coauthVersionLast="47" xr6:coauthVersionMax="47" xr10:uidLastSave="{00000000-0000-0000-0000-000000000000}"/>
  <workbookProtection workbookAlgorithmName="SHA-512" workbookHashValue="Q0kOxUPZe1cxTup1HV4x3XN8/3nPNZucu3xPObO39104YbqX3rAWJKHSQOEM6ek7bQ1SZwNJXqVoONOB7hRMgQ==" workbookSaltValue="HgR3PSg5bLexs6wEyKS/6A==" workbookSpinCount="100000" lockStructure="1"/>
  <bookViews>
    <workbookView xWindow="-108" yWindow="-108" windowWidth="23256" windowHeight="13896" xr2:uid="{2A467966-7C3E-4B89-96C2-74F3046FA8D5}"/>
  </bookViews>
  <sheets>
    <sheet name="積極的なボーナス返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F1" i="1" s="1"/>
  <c r="C2" i="1" s="1"/>
  <c r="C7" i="1" s="1"/>
  <c r="C12" i="1" l="1"/>
  <c r="O25" i="1"/>
  <c r="P25" i="1"/>
  <c r="E25" i="1"/>
  <c r="Q25" i="1"/>
  <c r="G25" i="1"/>
  <c r="H25" i="1"/>
  <c r="I25" i="1"/>
  <c r="J25" i="1"/>
  <c r="K25" i="1"/>
  <c r="L25" i="1"/>
  <c r="M25" i="1"/>
  <c r="N25" i="1"/>
  <c r="C25" i="1"/>
  <c r="D25" i="1"/>
  <c r="F25" i="1"/>
  <c r="R25" i="1"/>
  <c r="C22" i="1"/>
  <c r="O22" i="1"/>
  <c r="D22" i="1"/>
  <c r="P22" i="1"/>
  <c r="K22" i="1"/>
  <c r="Q22" i="1"/>
  <c r="G22" i="1"/>
  <c r="H22" i="1"/>
  <c r="I22" i="1"/>
  <c r="J22" i="1"/>
  <c r="L22" i="1"/>
  <c r="M22" i="1"/>
  <c r="N22" i="1"/>
  <c r="E22" i="1"/>
  <c r="F22" i="1"/>
  <c r="R22" i="1"/>
  <c r="G19" i="1"/>
  <c r="H19" i="1"/>
  <c r="I19" i="1"/>
  <c r="J19" i="1"/>
  <c r="K19" i="1"/>
  <c r="L19" i="1"/>
  <c r="M19" i="1"/>
  <c r="C19" i="1"/>
  <c r="D19" i="1"/>
  <c r="E19" i="1"/>
  <c r="Q19" i="1"/>
  <c r="N19" i="1"/>
  <c r="O19" i="1"/>
  <c r="P19" i="1"/>
  <c r="F19" i="1"/>
  <c r="R19" i="1"/>
  <c r="G16" i="1"/>
  <c r="H16" i="1"/>
  <c r="I16" i="1"/>
  <c r="J16" i="1"/>
  <c r="K16" i="1"/>
  <c r="L16" i="1"/>
  <c r="M16" i="1"/>
  <c r="N16" i="1"/>
  <c r="O16" i="1"/>
  <c r="D16" i="1"/>
  <c r="P16" i="1"/>
  <c r="Q16" i="1"/>
  <c r="C16" i="1"/>
  <c r="E16" i="1"/>
  <c r="F16" i="1"/>
  <c r="R16" i="1"/>
  <c r="O13" i="1"/>
  <c r="H13" i="1"/>
  <c r="K13" i="1"/>
  <c r="N13" i="1"/>
  <c r="D13" i="1"/>
  <c r="P13" i="1"/>
  <c r="G13" i="1"/>
  <c r="I13" i="1"/>
  <c r="L13" i="1"/>
  <c r="E13" i="1"/>
  <c r="Q13" i="1"/>
  <c r="J13" i="1"/>
  <c r="M13" i="1"/>
  <c r="F13" i="1"/>
  <c r="R13" i="1"/>
  <c r="C13" i="1"/>
  <c r="G24" i="1"/>
  <c r="H24" i="1"/>
  <c r="I24" i="1"/>
  <c r="J24" i="1"/>
  <c r="K24" i="1"/>
  <c r="L24" i="1"/>
  <c r="M24" i="1"/>
  <c r="N24" i="1"/>
  <c r="C24" i="1"/>
  <c r="D24" i="1"/>
  <c r="E24" i="1"/>
  <c r="Q24" i="1"/>
  <c r="O24" i="1"/>
  <c r="P24" i="1"/>
  <c r="F24" i="1"/>
  <c r="R24" i="1"/>
  <c r="G21" i="1"/>
  <c r="H21" i="1"/>
  <c r="I21" i="1"/>
  <c r="J21" i="1"/>
  <c r="K21" i="1"/>
  <c r="L21" i="1"/>
  <c r="M21" i="1"/>
  <c r="N21" i="1"/>
  <c r="O21" i="1"/>
  <c r="P21" i="1"/>
  <c r="E21" i="1"/>
  <c r="Q21" i="1"/>
  <c r="C21" i="1"/>
  <c r="D21" i="1"/>
  <c r="F21" i="1"/>
  <c r="R21" i="1"/>
  <c r="N18" i="1"/>
  <c r="I18" i="1"/>
  <c r="K18" i="1"/>
  <c r="C18" i="1"/>
  <c r="D18" i="1"/>
  <c r="E18" i="1"/>
  <c r="Q18" i="1"/>
  <c r="G18" i="1"/>
  <c r="H18" i="1"/>
  <c r="J18" i="1"/>
  <c r="L18" i="1"/>
  <c r="M18" i="1"/>
  <c r="O18" i="1"/>
  <c r="P18" i="1"/>
  <c r="F18" i="1"/>
  <c r="R18" i="1"/>
  <c r="G15" i="1"/>
  <c r="H15" i="1"/>
  <c r="I15" i="1"/>
  <c r="J15" i="1"/>
  <c r="K15" i="1"/>
  <c r="L15" i="1"/>
  <c r="M15" i="1"/>
  <c r="N15" i="1"/>
  <c r="C15" i="1"/>
  <c r="O15" i="1"/>
  <c r="D15" i="1"/>
  <c r="P15" i="1"/>
  <c r="E15" i="1"/>
  <c r="Q15" i="1"/>
  <c r="F15" i="1"/>
  <c r="R15" i="1"/>
  <c r="D12" i="1"/>
  <c r="P12" i="1"/>
  <c r="G12" i="1"/>
  <c r="J12" i="1"/>
  <c r="L12" i="1"/>
  <c r="N12" i="1"/>
  <c r="E12" i="1"/>
  <c r="Q12" i="1"/>
  <c r="H12" i="1"/>
  <c r="I12" i="1"/>
  <c r="K12" i="1"/>
  <c r="M12" i="1"/>
  <c r="O12" i="1"/>
  <c r="F12" i="1"/>
  <c r="R12" i="1"/>
  <c r="B13" i="1"/>
  <c r="B25" i="1"/>
  <c r="B22" i="1"/>
  <c r="B19" i="1"/>
  <c r="B16" i="1"/>
  <c r="D11" i="1"/>
  <c r="E11" i="1" s="1"/>
  <c r="F11" i="1" s="1"/>
  <c r="G11" i="1" s="1"/>
  <c r="H11" i="1" s="1"/>
  <c r="I11" i="1" s="1"/>
  <c r="J11" i="1" s="1"/>
  <c r="K11" i="1" s="1"/>
  <c r="L11" i="1" s="1"/>
  <c r="M11" i="1" s="1"/>
  <c r="N11" i="1" s="1"/>
  <c r="O11" i="1" s="1"/>
  <c r="P11" i="1" s="1"/>
  <c r="Q11" i="1" s="1"/>
  <c r="R11" i="1" s="1"/>
  <c r="C23" i="1" l="1"/>
  <c r="J20" i="1"/>
  <c r="C14" i="1"/>
  <c r="L17" i="1"/>
  <c r="K20" i="1"/>
  <c r="L20" i="1"/>
  <c r="J23" i="1"/>
  <c r="J17" i="1"/>
  <c r="O23" i="1"/>
  <c r="P26" i="1"/>
  <c r="G23" i="1"/>
  <c r="E26" i="1"/>
  <c r="Q26" i="1"/>
  <c r="F26" i="1"/>
  <c r="R26" i="1"/>
  <c r="R23" i="1"/>
  <c r="H26" i="1"/>
  <c r="M20" i="1"/>
  <c r="Q23" i="1"/>
  <c r="C17" i="1"/>
  <c r="C20" i="1"/>
  <c r="C26" i="1"/>
  <c r="H23" i="1" l="1"/>
  <c r="N14" i="1"/>
  <c r="D23" i="1"/>
  <c r="L23" i="1"/>
  <c r="N17" i="1"/>
  <c r="N26" i="1"/>
  <c r="M23" i="1"/>
  <c r="D26" i="1"/>
  <c r="J26" i="1"/>
  <c r="R17" i="1"/>
  <c r="H17" i="1"/>
  <c r="E23" i="1"/>
  <c r="N23" i="1"/>
  <c r="D20" i="1"/>
  <c r="K26" i="1"/>
  <c r="Q20" i="1"/>
  <c r="M26" i="1"/>
  <c r="I26" i="1"/>
  <c r="H20" i="1"/>
  <c r="L26" i="1"/>
  <c r="F23" i="1"/>
  <c r="R14" i="1"/>
  <c r="O17" i="1"/>
  <c r="E14" i="1"/>
  <c r="I17" i="1"/>
  <c r="P23" i="1"/>
  <c r="I23" i="1"/>
  <c r="M17" i="1"/>
  <c r="G26" i="1"/>
  <c r="O26" i="1"/>
  <c r="K23" i="1"/>
  <c r="I20" i="1"/>
  <c r="E20" i="1"/>
  <c r="F20" i="1"/>
  <c r="N20" i="1"/>
  <c r="Q17" i="1"/>
  <c r="G17" i="1"/>
  <c r="R20" i="1"/>
  <c r="E17" i="1"/>
  <c r="K17" i="1"/>
  <c r="P20" i="1"/>
  <c r="F17" i="1"/>
  <c r="O20" i="1"/>
  <c r="D17" i="1"/>
  <c r="P17" i="1"/>
  <c r="G20" i="1"/>
  <c r="J14" i="1"/>
  <c r="H14" i="1"/>
  <c r="D14" i="1"/>
  <c r="G14" i="1"/>
  <c r="P14" i="1"/>
  <c r="F14" i="1"/>
  <c r="M14" i="1"/>
  <c r="Q14" i="1"/>
  <c r="I14" i="1"/>
  <c r="K14" i="1"/>
  <c r="O14" i="1"/>
  <c r="L14" i="1"/>
</calcChain>
</file>

<file path=xl/sharedStrings.xml><?xml version="1.0" encoding="utf-8"?>
<sst xmlns="http://schemas.openxmlformats.org/spreadsheetml/2006/main" count="25" uniqueCount="13">
  <si>
    <t>借入金額</t>
    <rPh sb="0" eb="4">
      <t>カリイレキンガク</t>
    </rPh>
    <phoneticPr fontId="2"/>
  </si>
  <si>
    <t>金利</t>
    <rPh sb="0" eb="2">
      <t>キンリ</t>
    </rPh>
    <phoneticPr fontId="2"/>
  </si>
  <si>
    <t>返済期間</t>
    <rPh sb="0" eb="4">
      <t>ヘンサイキカン</t>
    </rPh>
    <phoneticPr fontId="2"/>
  </si>
  <si>
    <t>月々返済</t>
    <rPh sb="0" eb="2">
      <t>ツキヅキ</t>
    </rPh>
    <rPh sb="2" eb="4">
      <t>ヘンサイ</t>
    </rPh>
    <phoneticPr fontId="2"/>
  </si>
  <si>
    <t>ボーナス時返済</t>
    <rPh sb="4" eb="5">
      <t>ジ</t>
    </rPh>
    <rPh sb="5" eb="7">
      <t>ヘンサイ</t>
    </rPh>
    <phoneticPr fontId="2"/>
  </si>
  <si>
    <t>返済総額</t>
    <rPh sb="0" eb="4">
      <t>ヘンサイソウガク</t>
    </rPh>
    <phoneticPr fontId="2"/>
  </si>
  <si>
    <t>単位（円）</t>
    <rPh sb="0" eb="2">
      <t>タンイ</t>
    </rPh>
    <rPh sb="3" eb="4">
      <t>エン</t>
    </rPh>
    <phoneticPr fontId="2"/>
  </si>
  <si>
    <t>月々返済と
ボーナス時返済の比率</t>
    <rPh sb="0" eb="2">
      <t>ツキヅキ</t>
    </rPh>
    <rPh sb="2" eb="4">
      <t>ヘンサイ</t>
    </rPh>
    <rPh sb="10" eb="11">
      <t>ジ</t>
    </rPh>
    <rPh sb="11" eb="13">
      <t>ヘンサイ</t>
    </rPh>
    <rPh sb="14" eb="16">
      <t>ヒリツ</t>
    </rPh>
    <phoneticPr fontId="2"/>
  </si>
  <si>
    <t>配信開始日</t>
    <rPh sb="0" eb="2">
      <t>ハイシン</t>
    </rPh>
    <rPh sb="2" eb="4">
      <t>カイシ</t>
    </rPh>
    <rPh sb="4" eb="5">
      <t>ビ</t>
    </rPh>
    <phoneticPr fontId="4"/>
  </si>
  <si>
    <t>使用期限</t>
    <rPh sb="0" eb="4">
      <t>シヨウキゲン</t>
    </rPh>
    <phoneticPr fontId="4"/>
  </si>
  <si>
    <t>ステータス</t>
    <phoneticPr fontId="4"/>
  </si>
  <si>
    <t>※使用期間を過ぎると使用できなくなります</t>
    <rPh sb="1" eb="5">
      <t>シヨウキカン</t>
    </rPh>
    <rPh sb="6" eb="7">
      <t>ス</t>
    </rPh>
    <rPh sb="10" eb="12">
      <t>シヨウ</t>
    </rPh>
    <phoneticPr fontId="2"/>
  </si>
  <si>
    <t>1. 本資料の著作権は株式会社エフアンドエス・エキスパートに帰属します。
2. 本資料は配信動画やコラムの補足資料として、視聴者の実践支援のために使用期限までご利用いただけます。
3. 動画視聴者が個人利用する場合に限定して使用を許諾し、それ以外の方の閲覧、開示、使用は禁止いたします。
4. 計算詳細や端数処理は各金融機関によって異なります。計算結果や情報等に関して生じた損害に対しては一切の責任を負いません。
Copyright© 2024 F&amp;S-Expert ,Inc. All Rights Reserved.</t>
    <rPh sb="73" eb="77">
      <t>シヨウキゲン</t>
    </rPh>
    <rPh sb="80" eb="82">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</si>
</sst>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quot;"/>
    <numFmt numFmtId="177" formatCode="#,##0&quot;万&quot;&quot;円&quot;"/>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6"/>
      <name val="ＭＳ Ｐゴシック"/>
      <family val="3"/>
      <charset val="128"/>
    </font>
    <font>
      <sz val="8"/>
      <color theme="1"/>
      <name val="Meiryo UI"/>
      <family val="3"/>
      <charset val="128"/>
    </font>
    <font>
      <sz val="9"/>
      <name val="Meiryo UI"/>
      <family val="3"/>
      <charset val="128"/>
    </font>
    <font>
      <sz val="9"/>
      <color theme="1"/>
      <name val="Meiryo UI"/>
      <family val="3"/>
      <charset val="128"/>
    </font>
    <font>
      <sz val="9"/>
      <color rgb="FF2F2FFF"/>
      <name val="Meiryo UI"/>
      <family val="3"/>
      <charset val="128"/>
    </font>
    <font>
      <sz val="9"/>
      <color rgb="FFFF4747"/>
      <name val="Meiryo UI"/>
      <family val="3"/>
      <charset val="128"/>
    </font>
    <font>
      <sz val="9"/>
      <color theme="0"/>
      <name val="Meiryo UI"/>
      <family val="3"/>
      <charset val="128"/>
    </font>
    <font>
      <sz val="8"/>
      <color theme="0"/>
      <name val="Meiryo UI"/>
      <family val="3"/>
      <charset val="128"/>
    </font>
    <font>
      <sz val="11"/>
      <color theme="0"/>
      <name val="Meiryo UI"/>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thick">
        <color theme="3" tint="0.499984740745262"/>
      </left>
      <right style="thick">
        <color theme="3" tint="0.499984740745262"/>
      </right>
      <top style="thick">
        <color theme="3" tint="0.499984740745262"/>
      </top>
      <bottom style="thick">
        <color theme="3" tint="0.499984740745262"/>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9" fillId="2" borderId="0" xfId="0" applyFont="1" applyFill="1" applyProtection="1">
      <alignment vertical="center"/>
      <protection hidden="1"/>
    </xf>
    <xf numFmtId="0" fontId="7" fillId="2" borderId="0" xfId="0" applyFont="1" applyFill="1" applyProtection="1">
      <alignment vertical="center"/>
      <protection hidden="1"/>
    </xf>
    <xf numFmtId="0" fontId="10" fillId="2" borderId="0" xfId="0" applyFont="1" applyFill="1" applyAlignment="1" applyProtection="1">
      <alignment vertical="center" shrinkToFit="1"/>
      <protection hidden="1"/>
    </xf>
    <xf numFmtId="0" fontId="10" fillId="2" borderId="0" xfId="0" applyFont="1" applyFill="1" applyAlignment="1" applyProtection="1">
      <alignment horizontal="center" vertical="center"/>
      <protection hidden="1"/>
    </xf>
    <xf numFmtId="0" fontId="6" fillId="2" borderId="22" xfId="0" applyFont="1" applyFill="1" applyBorder="1" applyAlignment="1" applyProtection="1">
      <alignment horizontal="center" vertical="center" shrinkToFit="1"/>
      <protection hidden="1"/>
    </xf>
    <xf numFmtId="0" fontId="6" fillId="2" borderId="23" xfId="0" applyFont="1" applyFill="1" applyBorder="1" applyAlignment="1" applyProtection="1">
      <alignment horizontal="center" vertical="center" shrinkToFit="1"/>
      <protection hidden="1"/>
    </xf>
    <xf numFmtId="0" fontId="6" fillId="2" borderId="24" xfId="0" applyFont="1" applyFill="1" applyBorder="1" applyAlignment="1" applyProtection="1">
      <alignment horizontal="center" vertical="center" shrinkToFit="1"/>
      <protection hidden="1"/>
    </xf>
    <xf numFmtId="14" fontId="6" fillId="2" borderId="25" xfId="0" applyNumberFormat="1" applyFont="1" applyFill="1" applyBorder="1" applyAlignment="1" applyProtection="1">
      <alignment horizontal="center" vertical="center" shrinkToFit="1"/>
      <protection hidden="1"/>
    </xf>
    <xf numFmtId="14" fontId="6" fillId="2" borderId="26" xfId="0" applyNumberFormat="1" applyFont="1" applyFill="1" applyBorder="1" applyAlignment="1" applyProtection="1">
      <alignment horizontal="center" vertical="center" shrinkToFit="1"/>
      <protection hidden="1"/>
    </xf>
    <xf numFmtId="0" fontId="8" fillId="2" borderId="27" xfId="0" applyFont="1" applyFill="1" applyBorder="1" applyAlignment="1" applyProtection="1">
      <alignment horizontal="center" vertical="center" shrinkToFit="1"/>
      <protection hidden="1"/>
    </xf>
    <xf numFmtId="0" fontId="11" fillId="2" borderId="0" xfId="0" applyFont="1" applyFill="1" applyAlignment="1" applyProtection="1">
      <alignment vertical="center" shrinkToFit="1"/>
      <protection hidden="1"/>
    </xf>
    <xf numFmtId="0" fontId="5" fillId="2" borderId="0" xfId="0" applyFont="1" applyFill="1" applyAlignment="1" applyProtection="1">
      <alignment vertical="center" shrinkToFit="1"/>
      <protection hidden="1"/>
    </xf>
    <xf numFmtId="0" fontId="7" fillId="2" borderId="0" xfId="0" applyFont="1" applyFill="1" applyAlignment="1" applyProtection="1">
      <alignment horizontal="center" vertical="center" shrinkToFit="1"/>
      <protection hidden="1"/>
    </xf>
    <xf numFmtId="0" fontId="7" fillId="2" borderId="0" xfId="0" applyFont="1" applyFill="1" applyAlignment="1" applyProtection="1">
      <alignment vertical="center" shrinkToFit="1"/>
      <protection hidden="1"/>
    </xf>
    <xf numFmtId="0" fontId="3" fillId="2" borderId="0" xfId="0" applyFont="1" applyFill="1" applyAlignment="1" applyProtection="1">
      <alignment horizontal="right" vertical="center" shrinkToFit="1"/>
      <protection hidden="1"/>
    </xf>
    <xf numFmtId="0" fontId="3" fillId="2" borderId="0" xfId="0" applyFont="1" applyFill="1" applyAlignment="1" applyProtection="1">
      <alignment horizontal="center" vertical="center" shrinkToFit="1"/>
      <protection hidden="1"/>
    </xf>
    <xf numFmtId="0" fontId="3" fillId="2" borderId="0" xfId="0" applyFont="1" applyFill="1" applyAlignment="1" applyProtection="1">
      <alignment vertical="center" shrinkToFit="1"/>
      <protection hidden="1"/>
    </xf>
    <xf numFmtId="176" fontId="3" fillId="2" borderId="7" xfId="0" applyNumberFormat="1" applyFont="1" applyFill="1" applyBorder="1" applyAlignment="1" applyProtection="1">
      <alignment horizontal="center" vertical="center" shrinkToFit="1"/>
      <protection hidden="1"/>
    </xf>
    <xf numFmtId="176" fontId="3" fillId="2" borderId="8" xfId="0" applyNumberFormat="1" applyFont="1" applyFill="1" applyBorder="1" applyAlignment="1" applyProtection="1">
      <alignment horizontal="center" vertical="center" shrinkToFit="1"/>
      <protection hidden="1"/>
    </xf>
    <xf numFmtId="176" fontId="3" fillId="2" borderId="17" xfId="0" applyNumberFormat="1" applyFont="1" applyFill="1" applyBorder="1" applyAlignment="1" applyProtection="1">
      <alignment horizontal="center" vertical="center" shrinkToFit="1"/>
      <protection hidden="1"/>
    </xf>
    <xf numFmtId="38" fontId="3" fillId="2" borderId="2" xfId="1" applyFont="1" applyFill="1" applyBorder="1" applyAlignment="1" applyProtection="1">
      <alignment horizontal="right" vertical="center" shrinkToFit="1"/>
      <protection hidden="1"/>
    </xf>
    <xf numFmtId="38" fontId="3" fillId="2" borderId="14" xfId="1" applyFont="1" applyFill="1" applyBorder="1" applyAlignment="1" applyProtection="1">
      <alignment horizontal="right" vertical="center" shrinkToFit="1"/>
      <protection hidden="1"/>
    </xf>
    <xf numFmtId="38" fontId="3" fillId="2" borderId="3" xfId="1" applyFont="1" applyFill="1" applyBorder="1" applyAlignment="1" applyProtection="1">
      <alignment horizontal="right" vertical="center" shrinkToFit="1"/>
      <protection hidden="1"/>
    </xf>
    <xf numFmtId="0" fontId="3" fillId="2" borderId="4" xfId="0" applyFont="1" applyFill="1" applyBorder="1" applyAlignment="1" applyProtection="1">
      <alignment horizontal="center" vertical="center" shrinkToFit="1"/>
      <protection hidden="1"/>
    </xf>
    <xf numFmtId="38" fontId="3" fillId="2" borderId="4" xfId="1" applyFont="1" applyFill="1" applyBorder="1" applyAlignment="1" applyProtection="1">
      <alignment horizontal="right" vertical="center" shrinkToFit="1"/>
      <protection hidden="1"/>
    </xf>
    <xf numFmtId="38" fontId="3" fillId="2" borderId="5" xfId="1" applyFont="1" applyFill="1" applyBorder="1" applyAlignment="1" applyProtection="1">
      <alignment horizontal="right" vertical="center" shrinkToFit="1"/>
      <protection hidden="1"/>
    </xf>
    <xf numFmtId="38" fontId="3" fillId="2" borderId="15" xfId="1" applyFont="1" applyFill="1" applyBorder="1" applyAlignment="1" applyProtection="1">
      <alignment horizontal="right" vertical="center" shrinkToFit="1"/>
      <protection hidden="1"/>
    </xf>
    <xf numFmtId="38" fontId="3" fillId="2" borderId="6" xfId="1" applyFont="1" applyFill="1" applyBorder="1" applyAlignment="1" applyProtection="1">
      <alignment horizontal="right" vertical="center" shrinkToFit="1"/>
      <protection hidden="1"/>
    </xf>
    <xf numFmtId="38" fontId="3" fillId="2" borderId="7" xfId="1" applyFont="1" applyFill="1" applyBorder="1" applyAlignment="1" applyProtection="1">
      <alignment horizontal="right" vertical="center" shrinkToFit="1"/>
      <protection hidden="1"/>
    </xf>
    <xf numFmtId="38" fontId="3" fillId="2" borderId="8" xfId="1" applyFont="1" applyFill="1" applyBorder="1" applyAlignment="1" applyProtection="1">
      <alignment horizontal="right" vertical="center" shrinkToFit="1"/>
      <protection hidden="1"/>
    </xf>
    <xf numFmtId="38" fontId="3" fillId="2" borderId="18" xfId="1" applyFont="1" applyFill="1" applyBorder="1" applyAlignment="1" applyProtection="1">
      <alignment horizontal="right" vertical="center" shrinkToFit="1"/>
      <protection hidden="1"/>
    </xf>
    <xf numFmtId="38" fontId="3" fillId="2" borderId="16" xfId="1" applyFont="1" applyFill="1" applyBorder="1" applyAlignment="1" applyProtection="1">
      <alignment horizontal="right" vertical="center" shrinkToFit="1"/>
      <protection hidden="1"/>
    </xf>
    <xf numFmtId="38" fontId="3" fillId="2" borderId="9" xfId="1" applyFont="1" applyFill="1" applyBorder="1" applyAlignment="1" applyProtection="1">
      <alignment horizontal="right" vertical="center" shrinkToFit="1"/>
      <protection hidden="1"/>
    </xf>
    <xf numFmtId="9" fontId="3" fillId="2" borderId="10" xfId="2" applyFont="1" applyFill="1" applyBorder="1" applyAlignment="1" applyProtection="1">
      <alignment horizontal="center" vertical="center" shrinkToFit="1"/>
      <protection hidden="1"/>
    </xf>
    <xf numFmtId="38" fontId="3" fillId="2" borderId="0" xfId="0" applyNumberFormat="1" applyFont="1" applyFill="1" applyAlignment="1" applyProtection="1">
      <alignment horizontal="center" vertical="center" shrinkToFit="1"/>
      <protection hidden="1"/>
    </xf>
    <xf numFmtId="177" fontId="3" fillId="2" borderId="13" xfId="0" applyNumberFormat="1" applyFont="1" applyFill="1" applyBorder="1" applyAlignment="1" applyProtection="1">
      <alignment vertical="center" shrinkToFit="1"/>
      <protection locked="0"/>
    </xf>
    <xf numFmtId="10" fontId="3" fillId="2" borderId="13" xfId="2" applyNumberFormat="1" applyFont="1" applyFill="1" applyBorder="1" applyAlignment="1" applyProtection="1">
      <alignment vertical="center" shrinkToFit="1"/>
      <protection locked="0"/>
    </xf>
    <xf numFmtId="0" fontId="3" fillId="2" borderId="31" xfId="0" applyFont="1" applyFill="1" applyBorder="1" applyAlignment="1" applyProtection="1">
      <alignment horizontal="center" vertical="center" shrinkToFit="1"/>
      <protection hidden="1"/>
    </xf>
    <xf numFmtId="0" fontId="3" fillId="2" borderId="32" xfId="0" applyFont="1" applyFill="1" applyBorder="1" applyAlignment="1" applyProtection="1">
      <alignment horizontal="center" vertical="center" shrinkToFit="1"/>
      <protection hidden="1"/>
    </xf>
    <xf numFmtId="38" fontId="3" fillId="2" borderId="11" xfId="1" applyFont="1" applyFill="1" applyBorder="1" applyAlignment="1" applyProtection="1">
      <alignment horizontal="right" vertical="center" shrinkToFit="1"/>
      <protection hidden="1"/>
    </xf>
    <xf numFmtId="9" fontId="3" fillId="2" borderId="13" xfId="2" applyFont="1" applyFill="1" applyBorder="1" applyAlignment="1" applyProtection="1">
      <alignment horizontal="center" vertical="center" shrinkToFit="1"/>
      <protection locked="0"/>
    </xf>
    <xf numFmtId="177" fontId="12" fillId="2" borderId="0" xfId="0" applyNumberFormat="1" applyFont="1" applyFill="1" applyAlignment="1" applyProtection="1">
      <alignment horizontal="center" vertical="center" shrinkToFit="1"/>
      <protection hidden="1"/>
    </xf>
    <xf numFmtId="0" fontId="3" fillId="2" borderId="7" xfId="0" applyFont="1" applyFill="1" applyBorder="1" applyAlignment="1" applyProtection="1">
      <alignment horizontal="center" vertical="center" shrinkToFit="1"/>
      <protection hidden="1"/>
    </xf>
    <xf numFmtId="0" fontId="3" fillId="2" borderId="9" xfId="0" applyFont="1" applyFill="1" applyBorder="1" applyAlignment="1" applyProtection="1">
      <alignment horizontal="center" vertical="center" shrinkToFit="1"/>
      <protection hidden="1"/>
    </xf>
    <xf numFmtId="0" fontId="3" fillId="2" borderId="12" xfId="0" applyFont="1" applyFill="1" applyBorder="1" applyAlignment="1" applyProtection="1">
      <alignment horizontal="right" vertical="center" shrinkToFit="1"/>
      <protection hidden="1"/>
    </xf>
    <xf numFmtId="0" fontId="3" fillId="2" borderId="19" xfId="0" applyFont="1" applyFill="1" applyBorder="1" applyAlignment="1" applyProtection="1">
      <alignment horizontal="center" vertical="center" wrapText="1" shrinkToFit="1"/>
      <protection hidden="1"/>
    </xf>
    <xf numFmtId="0" fontId="3" fillId="2" borderId="20" xfId="0" applyFont="1" applyFill="1" applyBorder="1" applyAlignment="1" applyProtection="1">
      <alignment horizontal="center" vertical="center" wrapText="1" shrinkToFit="1"/>
      <protection hidden="1"/>
    </xf>
    <xf numFmtId="0" fontId="3" fillId="2" borderId="21" xfId="0" applyFont="1" applyFill="1" applyBorder="1" applyAlignment="1" applyProtection="1">
      <alignment horizontal="center" vertical="center" wrapText="1" shrinkToFit="1"/>
      <protection hidden="1"/>
    </xf>
    <xf numFmtId="0" fontId="3" fillId="2" borderId="33" xfId="0" applyFont="1" applyFill="1" applyBorder="1" applyAlignment="1" applyProtection="1">
      <alignment horizontal="center" vertical="center" wrapText="1" shrinkToFit="1"/>
      <protection hidden="1"/>
    </xf>
    <xf numFmtId="0" fontId="5" fillId="2" borderId="28" xfId="0" applyFont="1" applyFill="1" applyBorder="1" applyAlignment="1" applyProtection="1">
      <alignment horizontal="left" vertical="center" wrapText="1" indent="1" shrinkToFit="1"/>
      <protection hidden="1"/>
    </xf>
    <xf numFmtId="0" fontId="5" fillId="2" borderId="29" xfId="0" applyFont="1" applyFill="1" applyBorder="1" applyAlignment="1" applyProtection="1">
      <alignment horizontal="left" vertical="center" wrapText="1" indent="1" shrinkToFit="1"/>
      <protection hidden="1"/>
    </xf>
    <xf numFmtId="0" fontId="5" fillId="2" borderId="30" xfId="0" applyFont="1" applyFill="1" applyBorder="1" applyAlignment="1" applyProtection="1">
      <alignment horizontal="left" vertical="center" wrapText="1" indent="1" shrinkToFit="1"/>
      <protection hidden="1"/>
    </xf>
    <xf numFmtId="0" fontId="3" fillId="2" borderId="1"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hidden="1"/>
    </xf>
    <xf numFmtId="0" fontId="3" fillId="2" borderId="17" xfId="0" applyFont="1" applyFill="1" applyBorder="1" applyAlignment="1" applyProtection="1">
      <alignment horizontal="center" vertical="center" shrinkToFit="1"/>
      <protection hidden="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11CA0-DD48-4EF1-AE39-50A1185B7B8B}">
  <dimension ref="A1:V29"/>
  <sheetViews>
    <sheetView tabSelected="1" zoomScale="90" zoomScaleNormal="90" workbookViewId="0">
      <selection activeCell="P7" sqref="P7"/>
    </sheetView>
  </sheetViews>
  <sheetFormatPr defaultRowHeight="15" x14ac:dyDescent="0.45"/>
  <cols>
    <col min="1" max="1" width="15.5" style="17" customWidth="1"/>
    <col min="2" max="2" width="9.19921875" style="16" customWidth="1"/>
    <col min="3" max="18" width="11" style="16" customWidth="1"/>
    <col min="19" max="16384" width="8.796875" style="17"/>
  </cols>
  <sheetData>
    <row r="1" spans="1:22" s="14" customFormat="1" ht="12.6" x14ac:dyDescent="0.45">
      <c r="A1" s="5" t="s">
        <v>8</v>
      </c>
      <c r="B1" s="6" t="s">
        <v>9</v>
      </c>
      <c r="C1" s="7" t="s">
        <v>10</v>
      </c>
      <c r="D1" s="3"/>
      <c r="E1" s="3"/>
      <c r="F1" s="4" t="b">
        <f ca="1">IF(TODAY()&lt;=B2,TRUE,FALSE)</f>
        <v>1</v>
      </c>
      <c r="G1" s="13"/>
      <c r="H1" s="13"/>
      <c r="I1" s="13"/>
      <c r="J1" s="13"/>
      <c r="K1" s="13"/>
      <c r="L1" s="13"/>
      <c r="M1" s="13"/>
      <c r="N1" s="13"/>
      <c r="O1" s="13"/>
      <c r="P1" s="13"/>
      <c r="Q1" s="13"/>
      <c r="R1" s="13"/>
    </row>
    <row r="2" spans="1:22" s="14" customFormat="1" ht="12.6" x14ac:dyDescent="0.45">
      <c r="A2" s="8">
        <v>45412</v>
      </c>
      <c r="B2" s="9">
        <f>EDATE(A2,2)</f>
        <v>45473</v>
      </c>
      <c r="C2" s="10" t="str">
        <f ca="1">IF(F1, "使用期間中", "使用期限終了")</f>
        <v>使用期間中</v>
      </c>
      <c r="D2" s="3"/>
      <c r="E2" s="3"/>
      <c r="F2" s="3"/>
      <c r="G2" s="13"/>
      <c r="H2" s="13"/>
      <c r="I2" s="13"/>
      <c r="J2" s="13"/>
      <c r="K2" s="13"/>
      <c r="L2" s="13"/>
      <c r="M2" s="13"/>
      <c r="N2" s="13"/>
      <c r="O2" s="13"/>
      <c r="P2" s="13"/>
      <c r="Q2" s="13"/>
      <c r="R2" s="13"/>
    </row>
    <row r="3" spans="1:22" s="14" customFormat="1" ht="12.6" x14ac:dyDescent="0.45">
      <c r="A3" s="1" t="s">
        <v>11</v>
      </c>
      <c r="B3" s="2"/>
      <c r="C3" s="2"/>
      <c r="D3" s="3"/>
      <c r="E3" s="3"/>
      <c r="F3" s="3"/>
      <c r="G3" s="13"/>
      <c r="H3" s="13"/>
      <c r="I3" s="13"/>
      <c r="J3" s="13"/>
      <c r="K3" s="13"/>
      <c r="L3" s="13"/>
      <c r="M3" s="13"/>
      <c r="N3" s="13"/>
      <c r="O3" s="13"/>
      <c r="P3" s="13"/>
      <c r="Q3" s="13"/>
      <c r="R3" s="13"/>
    </row>
    <row r="4" spans="1:22" s="14" customFormat="1" ht="12.6" x14ac:dyDescent="0.45">
      <c r="A4" s="1"/>
      <c r="B4" s="2"/>
      <c r="C4" s="2"/>
      <c r="D4" s="3"/>
      <c r="E4" s="3"/>
      <c r="F4" s="3"/>
      <c r="G4" s="13"/>
      <c r="H4" s="13"/>
      <c r="I4" s="13"/>
      <c r="J4" s="13"/>
      <c r="K4" s="13"/>
      <c r="L4" s="13"/>
      <c r="M4" s="13"/>
      <c r="N4" s="13"/>
      <c r="O4" s="13"/>
      <c r="P4" s="13"/>
      <c r="Q4" s="13"/>
      <c r="R4" s="13"/>
    </row>
    <row r="5" spans="1:22" s="12" customFormat="1" ht="70.2" customHeight="1" x14ac:dyDescent="0.45">
      <c r="A5" s="50" t="s">
        <v>12</v>
      </c>
      <c r="B5" s="51"/>
      <c r="C5" s="51"/>
      <c r="D5" s="51"/>
      <c r="E5" s="51"/>
      <c r="F5" s="51"/>
      <c r="G5" s="51"/>
      <c r="H5" s="51"/>
      <c r="I5" s="51"/>
      <c r="J5" s="51"/>
      <c r="K5" s="51"/>
      <c r="L5" s="51"/>
      <c r="M5" s="51"/>
      <c r="N5" s="51"/>
      <c r="O5" s="51"/>
      <c r="P5" s="51"/>
      <c r="Q5" s="51"/>
      <c r="R5" s="52"/>
      <c r="S5" s="11"/>
      <c r="T5" s="11">
        <v>14</v>
      </c>
      <c r="U5" s="11"/>
      <c r="V5" s="11"/>
    </row>
    <row r="6" spans="1:22" s="14" customFormat="1" ht="13.2" thickBot="1" x14ac:dyDescent="0.5">
      <c r="B6" s="13"/>
      <c r="C6" s="13"/>
      <c r="D6" s="13"/>
      <c r="E6" s="13"/>
      <c r="F6" s="13"/>
      <c r="G6" s="13"/>
      <c r="H6" s="13"/>
      <c r="I6" s="13"/>
      <c r="J6" s="13"/>
      <c r="K6" s="13"/>
      <c r="L6" s="13"/>
      <c r="M6" s="13"/>
      <c r="N6" s="13"/>
      <c r="O6" s="13"/>
      <c r="P6" s="13"/>
      <c r="Q6" s="13"/>
      <c r="R6" s="13"/>
    </row>
    <row r="7" spans="1:22" ht="21" customHeight="1" thickTop="1" thickBot="1" x14ac:dyDescent="0.5">
      <c r="A7" s="15" t="s">
        <v>0</v>
      </c>
      <c r="B7" s="36">
        <v>3000</v>
      </c>
      <c r="C7" s="42">
        <f ca="1">IF(C2="使用期間中",B7,0)</f>
        <v>3000</v>
      </c>
    </row>
    <row r="8" spans="1:22" ht="21" customHeight="1" thickTop="1" thickBot="1" x14ac:dyDescent="0.5">
      <c r="A8" s="15" t="s">
        <v>1</v>
      </c>
      <c r="B8" s="37">
        <v>1.84E-2</v>
      </c>
    </row>
    <row r="9" spans="1:22" ht="15.6" thickTop="1" x14ac:dyDescent="0.45"/>
    <row r="10" spans="1:22" ht="19.8" customHeight="1" x14ac:dyDescent="0.45">
      <c r="A10" s="46" t="s">
        <v>7</v>
      </c>
      <c r="B10" s="47"/>
      <c r="C10" s="53" t="s">
        <v>2</v>
      </c>
      <c r="D10" s="54"/>
      <c r="E10" s="54"/>
      <c r="F10" s="54"/>
      <c r="G10" s="54"/>
      <c r="H10" s="54"/>
      <c r="I10" s="54"/>
      <c r="J10" s="54"/>
      <c r="K10" s="54"/>
      <c r="L10" s="54"/>
      <c r="M10" s="54"/>
      <c r="N10" s="54"/>
      <c r="O10" s="54"/>
      <c r="P10" s="54"/>
      <c r="Q10" s="54"/>
      <c r="R10" s="55"/>
    </row>
    <row r="11" spans="1:22" ht="19.8" customHeight="1" thickBot="1" x14ac:dyDescent="0.5">
      <c r="A11" s="48"/>
      <c r="B11" s="49"/>
      <c r="C11" s="18">
        <v>20</v>
      </c>
      <c r="D11" s="19">
        <f>C11+1</f>
        <v>21</v>
      </c>
      <c r="E11" s="19">
        <f t="shared" ref="E11:R11" si="0">D11+1</f>
        <v>22</v>
      </c>
      <c r="F11" s="19">
        <f t="shared" si="0"/>
        <v>23</v>
      </c>
      <c r="G11" s="19">
        <f t="shared" si="0"/>
        <v>24</v>
      </c>
      <c r="H11" s="19">
        <f t="shared" si="0"/>
        <v>25</v>
      </c>
      <c r="I11" s="19">
        <f t="shared" si="0"/>
        <v>26</v>
      </c>
      <c r="J11" s="19">
        <f t="shared" si="0"/>
        <v>27</v>
      </c>
      <c r="K11" s="19">
        <f t="shared" si="0"/>
        <v>28</v>
      </c>
      <c r="L11" s="19">
        <f t="shared" si="0"/>
        <v>29</v>
      </c>
      <c r="M11" s="19">
        <f t="shared" si="0"/>
        <v>30</v>
      </c>
      <c r="N11" s="19">
        <f t="shared" si="0"/>
        <v>31</v>
      </c>
      <c r="O11" s="19">
        <f t="shared" si="0"/>
        <v>32</v>
      </c>
      <c r="P11" s="19">
        <f t="shared" si="0"/>
        <v>33</v>
      </c>
      <c r="Q11" s="19">
        <f t="shared" si="0"/>
        <v>34</v>
      </c>
      <c r="R11" s="20">
        <f t="shared" si="0"/>
        <v>35</v>
      </c>
    </row>
    <row r="12" spans="1:22" ht="19.8" customHeight="1" thickTop="1" thickBot="1" x14ac:dyDescent="0.5">
      <c r="A12" s="38" t="s">
        <v>3</v>
      </c>
      <c r="B12" s="41">
        <v>1</v>
      </c>
      <c r="C12" s="40">
        <f ca="1">-PMT($B$8/12,C$11*12,$C$7*$B12*10000,0)</f>
        <v>149502.22865513922</v>
      </c>
      <c r="D12" s="21">
        <f t="shared" ref="D12:R12" ca="1" si="1">-PMT($B$8/12,D$11*12,$C$7*$B12*10000,0)</f>
        <v>143615.26677973988</v>
      </c>
      <c r="E12" s="21">
        <f t="shared" ca="1" si="1"/>
        <v>138269.79575807418</v>
      </c>
      <c r="F12" s="21">
        <f t="shared" ca="1" si="1"/>
        <v>133395.177604075</v>
      </c>
      <c r="G12" s="21">
        <f t="shared" ca="1" si="1"/>
        <v>128932.54695505009</v>
      </c>
      <c r="H12" s="21">
        <f t="shared" ca="1" si="1"/>
        <v>124832.4565489969</v>
      </c>
      <c r="I12" s="21">
        <f t="shared" ca="1" si="1"/>
        <v>121053.0660533839</v>
      </c>
      <c r="J12" s="21">
        <f t="shared" ca="1" si="1"/>
        <v>117558.73337649899</v>
      </c>
      <c r="K12" s="21">
        <f t="shared" ca="1" si="1"/>
        <v>114318.90784072247</v>
      </c>
      <c r="L12" s="21">
        <f t="shared" ca="1" si="1"/>
        <v>111307.2523545001</v>
      </c>
      <c r="M12" s="21">
        <f t="shared" ca="1" si="1"/>
        <v>108500.94114998584</v>
      </c>
      <c r="N12" s="21">
        <f t="shared" ca="1" si="1"/>
        <v>105880.09344249219</v>
      </c>
      <c r="O12" s="21">
        <f t="shared" ca="1" si="1"/>
        <v>103427.313278852</v>
      </c>
      <c r="P12" s="21">
        <f t="shared" ca="1" si="1"/>
        <v>101127.31304976999</v>
      </c>
      <c r="Q12" s="22">
        <f t="shared" ca="1" si="1"/>
        <v>98966.603441224652</v>
      </c>
      <c r="R12" s="23">
        <f t="shared" ca="1" si="1"/>
        <v>96933.236537108693</v>
      </c>
    </row>
    <row r="13" spans="1:22" ht="19.8" customHeight="1" thickTop="1" x14ac:dyDescent="0.45">
      <c r="A13" s="24" t="s">
        <v>4</v>
      </c>
      <c r="B13" s="34">
        <f>1-B12</f>
        <v>0</v>
      </c>
      <c r="C13" s="25">
        <f ca="1">-PMT($B$8/2,C$11*2,$C$7*$B13*10000,0)</f>
        <v>0</v>
      </c>
      <c r="D13" s="26">
        <f t="shared" ref="D13:R13" ca="1" si="2">-PMT($B$8/2,D$11*2,$C$7*$B13*10000,0)</f>
        <v>0</v>
      </c>
      <c r="E13" s="26">
        <f t="shared" ca="1" si="2"/>
        <v>0</v>
      </c>
      <c r="F13" s="26">
        <f t="shared" ca="1" si="2"/>
        <v>0</v>
      </c>
      <c r="G13" s="26">
        <f t="shared" ca="1" si="2"/>
        <v>0</v>
      </c>
      <c r="H13" s="26">
        <f t="shared" ca="1" si="2"/>
        <v>0</v>
      </c>
      <c r="I13" s="26">
        <f t="shared" ca="1" si="2"/>
        <v>0</v>
      </c>
      <c r="J13" s="26">
        <f t="shared" ca="1" si="2"/>
        <v>0</v>
      </c>
      <c r="K13" s="26">
        <f t="shared" ca="1" si="2"/>
        <v>0</v>
      </c>
      <c r="L13" s="26">
        <f t="shared" ca="1" si="2"/>
        <v>0</v>
      </c>
      <c r="M13" s="26">
        <f t="shared" ca="1" si="2"/>
        <v>0</v>
      </c>
      <c r="N13" s="26">
        <f t="shared" ca="1" si="2"/>
        <v>0</v>
      </c>
      <c r="O13" s="26">
        <f t="shared" ca="1" si="2"/>
        <v>0</v>
      </c>
      <c r="P13" s="26">
        <f t="shared" ca="1" si="2"/>
        <v>0</v>
      </c>
      <c r="Q13" s="27">
        <f t="shared" ca="1" si="2"/>
        <v>0</v>
      </c>
      <c r="R13" s="28">
        <f t="shared" ca="1" si="2"/>
        <v>0</v>
      </c>
    </row>
    <row r="14" spans="1:22" ht="19.8" customHeight="1" thickBot="1" x14ac:dyDescent="0.5">
      <c r="A14" s="43" t="s">
        <v>5</v>
      </c>
      <c r="B14" s="56"/>
      <c r="C14" s="29">
        <f ca="1">C12*C$11*12+C13*2*C$11</f>
        <v>35880534.877233416</v>
      </c>
      <c r="D14" s="30">
        <f t="shared" ref="D14" ca="1" si="3">D12*D$11*12+D13*2*D$11</f>
        <v>36191047.22849445</v>
      </c>
      <c r="E14" s="30">
        <f t="shared" ref="E14" ca="1" si="4">E12*E$11*12+E13*2*E$11</f>
        <v>36503226.080131583</v>
      </c>
      <c r="F14" s="30">
        <f t="shared" ref="F14" ca="1" si="5">F12*F$11*12+F13*2*F$11</f>
        <v>36817069.018724695</v>
      </c>
      <c r="G14" s="30">
        <f t="shared" ref="G14" ca="1" si="6">G12*G$11*12+G13*2*G$11</f>
        <v>37132573.523054421</v>
      </c>
      <c r="H14" s="30">
        <f t="shared" ref="H14" ca="1" si="7">H12*H$11*12+H13*2*H$11</f>
        <v>37449736.964699075</v>
      </c>
      <c r="I14" s="30">
        <f t="shared" ref="I14" ca="1" si="8">I12*I$11*12+I13*2*I$11</f>
        <v>37768556.608655773</v>
      </c>
      <c r="J14" s="30">
        <f t="shared" ref="J14" ca="1" si="9">J12*J$11*12+J13*2*J$11</f>
        <v>38089029.613985673</v>
      </c>
      <c r="K14" s="30">
        <f t="shared" ref="K14" ca="1" si="10">K12*K$11*12+K13*2*K$11</f>
        <v>38411153.034482747</v>
      </c>
      <c r="L14" s="30">
        <f t="shared" ref="L14" ca="1" si="11">L12*L$11*12+L13*2*L$11</f>
        <v>38734923.819366038</v>
      </c>
      <c r="M14" s="31">
        <f t="shared" ref="M14" ca="1" si="12">M12*M$11*12+M13*2*M$11</f>
        <v>39060338.813994899</v>
      </c>
      <c r="N14" s="30">
        <f t="shared" ref="N14" ca="1" si="13">N12*N$11*12+N13*2*N$11</f>
        <v>39387394.760607094</v>
      </c>
      <c r="O14" s="30">
        <f t="shared" ref="O14" ca="1" si="14">O12*O$11*12+O13*2*O$11</f>
        <v>39716088.299079165</v>
      </c>
      <c r="P14" s="30">
        <f t="shared" ref="P14" ca="1" si="15">P12*P$11*12+P13*2*P$11</f>
        <v>40046415.967708915</v>
      </c>
      <c r="Q14" s="32">
        <f ca="1">Q12*Q$11*12+Q13*2*Q$11</f>
        <v>40378374.204019658</v>
      </c>
      <c r="R14" s="33">
        <f ca="1">R12*R$11*12+R13*2*R$11</f>
        <v>40711959.345585652</v>
      </c>
    </row>
    <row r="15" spans="1:22" ht="19.8" customHeight="1" thickTop="1" thickBot="1" x14ac:dyDescent="0.5">
      <c r="A15" s="38" t="s">
        <v>3</v>
      </c>
      <c r="B15" s="41">
        <v>0.9</v>
      </c>
      <c r="C15" s="40">
        <f ca="1">-PMT($B$8/12,C$11*12,$C$7*$B15*10000,0)</f>
        <v>134552.00578962531</v>
      </c>
      <c r="D15" s="21">
        <f t="shared" ref="D15:R15" ca="1" si="16">-PMT($B$8/12,D$11*12,$C$7*$B15*10000,0)</f>
        <v>129253.74010176591</v>
      </c>
      <c r="E15" s="21">
        <f t="shared" ca="1" si="16"/>
        <v>124442.81618226675</v>
      </c>
      <c r="F15" s="21">
        <f t="shared" ca="1" si="16"/>
        <v>120055.65984366748</v>
      </c>
      <c r="G15" s="21">
        <f t="shared" ca="1" si="16"/>
        <v>116039.29225954508</v>
      </c>
      <c r="H15" s="21">
        <f t="shared" ca="1" si="16"/>
        <v>112349.2108940972</v>
      </c>
      <c r="I15" s="21">
        <f t="shared" ca="1" si="16"/>
        <v>108947.75944804549</v>
      </c>
      <c r="J15" s="21">
        <f t="shared" ca="1" si="16"/>
        <v>105802.86003884909</v>
      </c>
      <c r="K15" s="21">
        <f t="shared" ca="1" si="16"/>
        <v>102887.01705665022</v>
      </c>
      <c r="L15" s="21">
        <f t="shared" ca="1" si="16"/>
        <v>100176.52711905008</v>
      </c>
      <c r="M15" s="21">
        <f t="shared" ca="1" si="16"/>
        <v>97650.847034987266</v>
      </c>
      <c r="N15" s="21">
        <f t="shared" ca="1" si="16"/>
        <v>95292.08409824298</v>
      </c>
      <c r="O15" s="21">
        <f t="shared" ca="1" si="16"/>
        <v>93084.581950966793</v>
      </c>
      <c r="P15" s="21">
        <f t="shared" ca="1" si="16"/>
        <v>91014.581744793002</v>
      </c>
      <c r="Q15" s="22">
        <f t="shared" ca="1" si="16"/>
        <v>89069.943097102179</v>
      </c>
      <c r="R15" s="23">
        <f t="shared" ca="1" si="16"/>
        <v>87239.912883397817</v>
      </c>
    </row>
    <row r="16" spans="1:22" ht="19.8" customHeight="1" thickTop="1" x14ac:dyDescent="0.45">
      <c r="A16" s="24" t="s">
        <v>4</v>
      </c>
      <c r="B16" s="34">
        <f>1-B15</f>
        <v>9.9999999999999978E-2</v>
      </c>
      <c r="C16" s="25">
        <f ca="1">-PMT($B$8/2,C$11*2,$C$7*$B16*10000,0)</f>
        <v>89985.125397481606</v>
      </c>
      <c r="D16" s="26">
        <f t="shared" ref="D16:R16" ca="1" si="17">-PMT($B$8/2,D$11*2,$C$7*$B16*10000,0)</f>
        <v>86439.124486310597</v>
      </c>
      <c r="E16" s="26">
        <f t="shared" ca="1" si="17"/>
        <v>83219.260795198468</v>
      </c>
      <c r="F16" s="26">
        <f t="shared" ca="1" si="17"/>
        <v>80282.989499172894</v>
      </c>
      <c r="G16" s="26">
        <f t="shared" ca="1" si="17"/>
        <v>77594.856355297685</v>
      </c>
      <c r="H16" s="26">
        <f t="shared" ca="1" si="17"/>
        <v>75125.07958743698</v>
      </c>
      <c r="I16" s="26">
        <f t="shared" ca="1" si="17"/>
        <v>72848.459028427766</v>
      </c>
      <c r="J16" s="26">
        <f t="shared" ca="1" si="17"/>
        <v>70743.527675146179</v>
      </c>
      <c r="K16" s="26">
        <f t="shared" ca="1" si="17"/>
        <v>68791.885053244318</v>
      </c>
      <c r="L16" s="26">
        <f t="shared" ca="1" si="17"/>
        <v>66977.668506463669</v>
      </c>
      <c r="M16" s="26">
        <f t="shared" ca="1" si="17"/>
        <v>65287.1302281237</v>
      </c>
      <c r="N16" s="26">
        <f t="shared" ca="1" si="17"/>
        <v>63708.296157519711</v>
      </c>
      <c r="O16" s="26">
        <f t="shared" ca="1" si="17"/>
        <v>62230.688833280328</v>
      </c>
      <c r="P16" s="26">
        <f t="shared" ca="1" si="17"/>
        <v>60845.10063705669</v>
      </c>
      <c r="Q16" s="27">
        <f t="shared" ca="1" si="17"/>
        <v>59543.407053062379</v>
      </c>
      <c r="R16" s="28">
        <f t="shared" ca="1" si="17"/>
        <v>58318.411940293707</v>
      </c>
    </row>
    <row r="17" spans="1:18" ht="19.8" customHeight="1" thickBot="1" x14ac:dyDescent="0.5">
      <c r="A17" s="43" t="s">
        <v>5</v>
      </c>
      <c r="B17" s="56"/>
      <c r="C17" s="29">
        <f ca="1">C15*C$11*12+C16*2*C$11</f>
        <v>35891886.405409344</v>
      </c>
      <c r="D17" s="30">
        <f t="shared" ref="D17" ca="1" si="18">D15*D$11*12+D16*2*D$11</f>
        <v>36202385.734070055</v>
      </c>
      <c r="E17" s="30">
        <f t="shared" ref="E17" ca="1" si="19">E15*E$11*12+E16*2*E$11</f>
        <v>36514550.947107151</v>
      </c>
      <c r="F17" s="30">
        <f t="shared" ref="F17" ca="1" si="20">F15*F$11*12+F16*2*F$11</f>
        <v>36828379.633814178</v>
      </c>
      <c r="G17" s="30">
        <f t="shared" ref="G17" ca="1" si="21">G15*G$11*12+G16*2*G$11</f>
        <v>37143869.275803275</v>
      </c>
      <c r="H17" s="30">
        <f t="shared" ref="H17" ca="1" si="22">H15*H$11*12+H16*2*H$11</f>
        <v>37461017.247601002</v>
      </c>
      <c r="I17" s="31">
        <f t="shared" ref="I17" ca="1" si="23">I15*I$11*12+I16*2*I$11</f>
        <v>37779820.817268431</v>
      </c>
      <c r="J17" s="30">
        <f t="shared" ref="J17" ca="1" si="24">J15*J$11*12+J16*2*J$11</f>
        <v>38100277.147045001</v>
      </c>
      <c r="K17" s="30">
        <f t="shared" ref="K17" ca="1" si="25">K15*K$11*12+K16*2*K$11</f>
        <v>38422383.294016153</v>
      </c>
      <c r="L17" s="32">
        <f ca="1">L15*L$11*12+L16*2*L$11</f>
        <v>38746136.210804321</v>
      </c>
      <c r="M17" s="32">
        <f t="shared" ref="M17" ca="1" si="26">M15*M$11*12+M16*2*M$11</f>
        <v>39071532.746282838</v>
      </c>
      <c r="N17" s="32">
        <f t="shared" ref="N17" ca="1" si="27">N15*N$11*12+N16*2*N$11</f>
        <v>39398569.646312609</v>
      </c>
      <c r="O17" s="30">
        <f t="shared" ref="O17" ca="1" si="28">O15*O$11*12+O16*2*O$11</f>
        <v>39727243.554501191</v>
      </c>
      <c r="P17" s="30">
        <f t="shared" ref="P17" ca="1" si="29">P15*P$11*12+P16*2*P$11</f>
        <v>40057551.012983769</v>
      </c>
      <c r="Q17" s="30">
        <f t="shared" ref="Q17" ca="1" si="30">Q15*Q$11*12+Q16*2*Q$11</f>
        <v>40389488.463225931</v>
      </c>
      <c r="R17" s="33">
        <f t="shared" ref="R17" ca="1" si="31">R15*R$11*12+R16*2*R$11</f>
        <v>40723052.246847644</v>
      </c>
    </row>
    <row r="18" spans="1:18" ht="19.8" customHeight="1" thickTop="1" thickBot="1" x14ac:dyDescent="0.5">
      <c r="A18" s="38" t="s">
        <v>3</v>
      </c>
      <c r="B18" s="41">
        <v>0.8</v>
      </c>
      <c r="C18" s="40">
        <f ca="1">-PMT($B$8/12,C$11*12,$C$7*$B18*10000,0)</f>
        <v>119601.78292411136</v>
      </c>
      <c r="D18" s="21">
        <f t="shared" ref="D18:R18" ca="1" si="32">-PMT($B$8/12,D$11*12,$C$7*$B18*10000,0)</f>
        <v>114892.21342379192</v>
      </c>
      <c r="E18" s="21">
        <f t="shared" ca="1" si="32"/>
        <v>110615.83660645933</v>
      </c>
      <c r="F18" s="21">
        <f t="shared" ca="1" si="32"/>
        <v>106716.14208325998</v>
      </c>
      <c r="G18" s="21">
        <f t="shared" ca="1" si="32"/>
        <v>103146.03756404006</v>
      </c>
      <c r="H18" s="21">
        <f t="shared" ca="1" si="32"/>
        <v>99865.965239197511</v>
      </c>
      <c r="I18" s="21">
        <f t="shared" ca="1" si="32"/>
        <v>96842.45284270712</v>
      </c>
      <c r="J18" s="21">
        <f t="shared" ca="1" si="32"/>
        <v>94046.986701199188</v>
      </c>
      <c r="K18" s="21">
        <f t="shared" ca="1" si="32"/>
        <v>91455.126272577967</v>
      </c>
      <c r="L18" s="21">
        <f t="shared" ca="1" si="32"/>
        <v>89045.80188360007</v>
      </c>
      <c r="M18" s="21">
        <f t="shared" ca="1" si="32"/>
        <v>86800.752919988678</v>
      </c>
      <c r="N18" s="21">
        <f t="shared" ca="1" si="32"/>
        <v>84704.074753993758</v>
      </c>
      <c r="O18" s="21">
        <f t="shared" ca="1" si="32"/>
        <v>82741.850623081598</v>
      </c>
      <c r="P18" s="21">
        <f t="shared" ca="1" si="32"/>
        <v>80901.850439815986</v>
      </c>
      <c r="Q18" s="22">
        <f t="shared" ca="1" si="32"/>
        <v>79173.282752979721</v>
      </c>
      <c r="R18" s="23">
        <f t="shared" ca="1" si="32"/>
        <v>77546.589229686942</v>
      </c>
    </row>
    <row r="19" spans="1:18" ht="19.8" customHeight="1" thickTop="1" x14ac:dyDescent="0.45">
      <c r="A19" s="24" t="s">
        <v>4</v>
      </c>
      <c r="B19" s="34">
        <f>1-B18</f>
        <v>0.19999999999999996</v>
      </c>
      <c r="C19" s="25">
        <f ca="1">-PMT($B$8/2,C$11*2,$C$7*$B19*10000,0)</f>
        <v>179970.25079496321</v>
      </c>
      <c r="D19" s="26">
        <f t="shared" ref="D19:R19" ca="1" si="33">-PMT($B$8/2,D$11*2,$C$7*$B19*10000,0)</f>
        <v>172878.24897262119</v>
      </c>
      <c r="E19" s="26">
        <f t="shared" ca="1" si="33"/>
        <v>166438.52159039694</v>
      </c>
      <c r="F19" s="26">
        <f t="shared" ca="1" si="33"/>
        <v>160565.97899834579</v>
      </c>
      <c r="G19" s="26">
        <f t="shared" ca="1" si="33"/>
        <v>155189.71271059537</v>
      </c>
      <c r="H19" s="26">
        <f t="shared" ca="1" si="33"/>
        <v>150250.15917487396</v>
      </c>
      <c r="I19" s="26">
        <f t="shared" ca="1" si="33"/>
        <v>145696.91805685553</v>
      </c>
      <c r="J19" s="26">
        <f t="shared" ca="1" si="33"/>
        <v>141487.05535029236</v>
      </c>
      <c r="K19" s="26">
        <f t="shared" ca="1" si="33"/>
        <v>137583.77010648864</v>
      </c>
      <c r="L19" s="26">
        <f t="shared" ca="1" si="33"/>
        <v>133955.33701292734</v>
      </c>
      <c r="M19" s="26">
        <f t="shared" ca="1" si="33"/>
        <v>130574.2604562474</v>
      </c>
      <c r="N19" s="26">
        <f t="shared" ca="1" si="33"/>
        <v>127416.59231503942</v>
      </c>
      <c r="O19" s="26">
        <f t="shared" ca="1" si="33"/>
        <v>124461.37766656066</v>
      </c>
      <c r="P19" s="26">
        <f t="shared" ca="1" si="33"/>
        <v>121690.20127411338</v>
      </c>
      <c r="Q19" s="27">
        <f t="shared" ca="1" si="33"/>
        <v>119086.81410612476</v>
      </c>
      <c r="R19" s="28">
        <f t="shared" ca="1" si="33"/>
        <v>116636.82388058741</v>
      </c>
    </row>
    <row r="20" spans="1:18" ht="19.8" customHeight="1" thickBot="1" x14ac:dyDescent="0.5">
      <c r="A20" s="43" t="s">
        <v>5</v>
      </c>
      <c r="B20" s="56"/>
      <c r="C20" s="29">
        <f ca="1">C18*C$11*12+C19*2*C$11</f>
        <v>35903237.933585256</v>
      </c>
      <c r="D20" s="30">
        <f t="shared" ref="D20" ca="1" si="34">D18*D$11*12+D19*2*D$11</f>
        <v>36213724.239645652</v>
      </c>
      <c r="E20" s="31">
        <f t="shared" ref="E20" ca="1" si="35">E18*E$11*12+E19*2*E$11</f>
        <v>36525875.814082727</v>
      </c>
      <c r="F20" s="30">
        <f t="shared" ref="F20" ca="1" si="36">F18*F$11*12+F19*2*F$11</f>
        <v>36839690.248903662</v>
      </c>
      <c r="G20" s="30">
        <f t="shared" ref="G20" ca="1" si="37">G18*G$11*12+G19*2*G$11</f>
        <v>37155165.028552115</v>
      </c>
      <c r="H20" s="32">
        <f ca="1">H18*H$11*12+H19*2*H$11</f>
        <v>37472297.530502953</v>
      </c>
      <c r="I20" s="32">
        <f t="shared" ref="I20" ca="1" si="38">I18*I$11*12+I19*2*I$11</f>
        <v>37791085.025881112</v>
      </c>
      <c r="J20" s="32">
        <f t="shared" ref="J20" ca="1" si="39">J18*J$11*12+J19*2*J$11</f>
        <v>38111524.680104323</v>
      </c>
      <c r="K20" s="30">
        <f t="shared" ref="K20" ca="1" si="40">K18*K$11*12+K19*2*K$11</f>
        <v>38433613.553549558</v>
      </c>
      <c r="L20" s="30">
        <f t="shared" ref="L20" ca="1" si="41">L18*L$11*12+L19*2*L$11</f>
        <v>38757348.602242611</v>
      </c>
      <c r="M20" s="30">
        <f t="shared" ref="M20" ca="1" si="42">M18*M$11*12+M19*2*M$11</f>
        <v>39082726.67857077</v>
      </c>
      <c r="N20" s="30">
        <f t="shared" ref="N20" ca="1" si="43">N18*N$11*12+N19*2*N$11</f>
        <v>39409744.532018125</v>
      </c>
      <c r="O20" s="30">
        <f t="shared" ref="O20" ca="1" si="44">O18*O$11*12+O19*2*O$11</f>
        <v>39738398.809923217</v>
      </c>
      <c r="P20" s="30">
        <f t="shared" ref="P20" ca="1" si="45">P18*P$11*12+P19*2*P$11</f>
        <v>40068686.058258608</v>
      </c>
      <c r="Q20" s="30">
        <f t="shared" ref="Q20" ca="1" si="46">Q18*Q$11*12+Q19*2*Q$11</f>
        <v>40400602.722432211</v>
      </c>
      <c r="R20" s="33">
        <f t="shared" ref="R20" ca="1" si="47">R18*R$11*12+R19*2*R$11</f>
        <v>40734145.148109637</v>
      </c>
    </row>
    <row r="21" spans="1:18" ht="19.8" customHeight="1" thickTop="1" thickBot="1" x14ac:dyDescent="0.5">
      <c r="A21" s="38" t="s">
        <v>3</v>
      </c>
      <c r="B21" s="41">
        <v>0.7</v>
      </c>
      <c r="C21" s="40">
        <f ca="1">-PMT($B$8/12,C$11*12,$C$7*$B21*10000,0)</f>
        <v>104651.56005859745</v>
      </c>
      <c r="D21" s="21">
        <f t="shared" ref="D21:R21" ca="1" si="48">-PMT($B$8/12,D$11*12,$C$7*$B21*10000,0)</f>
        <v>100530.68674581793</v>
      </c>
      <c r="E21" s="21">
        <f t="shared" ca="1" si="48"/>
        <v>96788.857030651925</v>
      </c>
      <c r="F21" s="21">
        <f t="shared" ca="1" si="48"/>
        <v>93376.624322852484</v>
      </c>
      <c r="G21" s="21">
        <f t="shared" ca="1" si="48"/>
        <v>90252.782868535054</v>
      </c>
      <c r="H21" s="21">
        <f t="shared" ca="1" si="48"/>
        <v>87382.719584297825</v>
      </c>
      <c r="I21" s="21">
        <f t="shared" ca="1" si="48"/>
        <v>84737.146237368725</v>
      </c>
      <c r="J21" s="21">
        <f t="shared" ca="1" si="48"/>
        <v>82291.113363549288</v>
      </c>
      <c r="K21" s="21">
        <f t="shared" ca="1" si="48"/>
        <v>80023.235488505728</v>
      </c>
      <c r="L21" s="21">
        <f t="shared" ca="1" si="48"/>
        <v>77915.076648150061</v>
      </c>
      <c r="M21" s="21">
        <f t="shared" ca="1" si="48"/>
        <v>75950.658804990089</v>
      </c>
      <c r="N21" s="21">
        <f t="shared" ca="1" si="48"/>
        <v>74116.065409744537</v>
      </c>
      <c r="O21" s="21">
        <f t="shared" ca="1" si="48"/>
        <v>72399.119295196404</v>
      </c>
      <c r="P21" s="21">
        <f t="shared" ca="1" si="48"/>
        <v>70789.119134838998</v>
      </c>
      <c r="Q21" s="22">
        <f t="shared" ca="1" si="48"/>
        <v>69276.622408857264</v>
      </c>
      <c r="R21" s="23">
        <f t="shared" ca="1" si="48"/>
        <v>67853.265575976082</v>
      </c>
    </row>
    <row r="22" spans="1:18" ht="19.8" customHeight="1" thickTop="1" x14ac:dyDescent="0.45">
      <c r="A22" s="24" t="s">
        <v>4</v>
      </c>
      <c r="B22" s="34">
        <f>1-B21</f>
        <v>0.30000000000000004</v>
      </c>
      <c r="C22" s="25">
        <f ca="1">-PMT($B$8/2,C$11*2,$C$7*$B22*10000,0)</f>
        <v>269955.37619244488</v>
      </c>
      <c r="D22" s="26">
        <f t="shared" ref="D22:R22" ca="1" si="49">-PMT($B$8/2,D$11*2,$C$7*$B22*10000,0)</f>
        <v>259317.37345893192</v>
      </c>
      <c r="E22" s="26">
        <f t="shared" ca="1" si="49"/>
        <v>249657.78238559549</v>
      </c>
      <c r="F22" s="26">
        <f t="shared" ca="1" si="49"/>
        <v>240848.96849751874</v>
      </c>
      <c r="G22" s="26">
        <f t="shared" ca="1" si="49"/>
        <v>232784.56906589313</v>
      </c>
      <c r="H22" s="26">
        <f t="shared" ca="1" si="49"/>
        <v>225375.23876231106</v>
      </c>
      <c r="I22" s="26">
        <f t="shared" ca="1" si="49"/>
        <v>218545.3770852834</v>
      </c>
      <c r="J22" s="26">
        <f t="shared" ca="1" si="49"/>
        <v>212230.58302543862</v>
      </c>
      <c r="K22" s="26">
        <f t="shared" ca="1" si="49"/>
        <v>206375.655159733</v>
      </c>
      <c r="L22" s="26">
        <f t="shared" ca="1" si="49"/>
        <v>200933.00551939107</v>
      </c>
      <c r="M22" s="26">
        <f t="shared" ca="1" si="49"/>
        <v>195861.39068437117</v>
      </c>
      <c r="N22" s="26">
        <f t="shared" ca="1" si="49"/>
        <v>191124.88847255919</v>
      </c>
      <c r="O22" s="26">
        <f t="shared" ca="1" si="49"/>
        <v>186692.06649984108</v>
      </c>
      <c r="P22" s="26">
        <f t="shared" ca="1" si="49"/>
        <v>182535.30191117013</v>
      </c>
      <c r="Q22" s="27">
        <f t="shared" ca="1" si="49"/>
        <v>178630.2211591872</v>
      </c>
      <c r="R22" s="28">
        <f t="shared" ca="1" si="49"/>
        <v>174955.23582088121</v>
      </c>
    </row>
    <row r="23" spans="1:18" ht="19.8" customHeight="1" thickBot="1" x14ac:dyDescent="0.5">
      <c r="A23" s="43" t="s">
        <v>5</v>
      </c>
      <c r="B23" s="56"/>
      <c r="C23" s="29">
        <f ca="1">C21*C$11*12+C22*2*C$11</f>
        <v>35914589.461761184</v>
      </c>
      <c r="D23" s="32">
        <f ca="1">D21*D$11*12+D22*2*D$11</f>
        <v>36225062.745221257</v>
      </c>
      <c r="E23" s="32">
        <f t="shared" ref="E23" ca="1" si="50">E21*E$11*12+E22*2*E$11</f>
        <v>36537200.68105831</v>
      </c>
      <c r="F23" s="32">
        <f t="shared" ref="F23" ca="1" si="51">F21*F$11*12+F22*2*F$11</f>
        <v>36851000.863993146</v>
      </c>
      <c r="G23" s="30">
        <f t="shared" ref="G23" ca="1" si="52">G21*G$11*12+G22*2*G$11</f>
        <v>37166460.781300969</v>
      </c>
      <c r="H23" s="30">
        <f t="shared" ref="H23" ca="1" si="53">H21*H$11*12+H22*2*H$11</f>
        <v>37483577.813404895</v>
      </c>
      <c r="I23" s="30">
        <f t="shared" ref="I23" ca="1" si="54">I21*I$11*12+I22*2*I$11</f>
        <v>37802349.234493777</v>
      </c>
      <c r="J23" s="30">
        <f t="shared" ref="J23" ca="1" si="55">J21*J$11*12+J22*2*J$11</f>
        <v>38122772.213163652</v>
      </c>
      <c r="K23" s="30">
        <f t="shared" ref="K23" ca="1" si="56">K21*K$11*12+K22*2*K$11</f>
        <v>38444843.813082978</v>
      </c>
      <c r="L23" s="30">
        <f t="shared" ref="L23" ca="1" si="57">L21*L$11*12+L22*2*L$11</f>
        <v>38768560.993680902</v>
      </c>
      <c r="M23" s="30">
        <f t="shared" ref="M23" ca="1" si="58">M21*M$11*12+M22*2*M$11</f>
        <v>39093920.610858701</v>
      </c>
      <c r="N23" s="30">
        <f t="shared" ref="N23" ca="1" si="59">N21*N$11*12+N22*2*N$11</f>
        <v>39420919.417723641</v>
      </c>
      <c r="O23" s="30">
        <f t="shared" ref="O23" ca="1" si="60">O21*O$11*12+O22*2*O$11</f>
        <v>39749554.06534525</v>
      </c>
      <c r="P23" s="30">
        <f t="shared" ref="P23" ca="1" si="61">P21*P$11*12+P22*2*P$11</f>
        <v>40079821.103533477</v>
      </c>
      <c r="Q23" s="30">
        <f t="shared" ref="Q23" ca="1" si="62">Q21*Q$11*12+Q22*2*Q$11</f>
        <v>40411716.981638491</v>
      </c>
      <c r="R23" s="33">
        <f t="shared" ref="R23" ca="1" si="63">R21*R$11*12+R22*2*R$11</f>
        <v>40745238.049371637</v>
      </c>
    </row>
    <row r="24" spans="1:18" ht="19.8" customHeight="1" thickTop="1" thickBot="1" x14ac:dyDescent="0.5">
      <c r="A24" s="39" t="s">
        <v>3</v>
      </c>
      <c r="B24" s="41">
        <v>0.6</v>
      </c>
      <c r="C24" s="40">
        <f ca="1">-PMT($B$8/12,C$11*12,$C$7*$B24*10000,0)</f>
        <v>89701.337193083527</v>
      </c>
      <c r="D24" s="21">
        <f t="shared" ref="D24:R24" ca="1" si="64">-PMT($B$8/12,D$11*12,$C$7*$B24*10000,0)</f>
        <v>86169.160067843943</v>
      </c>
      <c r="E24" s="21">
        <f t="shared" ca="1" si="64"/>
        <v>82961.877454844507</v>
      </c>
      <c r="F24" s="21">
        <f t="shared" ca="1" si="64"/>
        <v>80037.106562444998</v>
      </c>
      <c r="G24" s="21">
        <f t="shared" ca="1" si="64"/>
        <v>77359.528173030048</v>
      </c>
      <c r="H24" s="21">
        <f t="shared" ca="1" si="64"/>
        <v>74899.47392939814</v>
      </c>
      <c r="I24" s="21">
        <f t="shared" ca="1" si="64"/>
        <v>72631.839632030329</v>
      </c>
      <c r="J24" s="21">
        <f t="shared" ca="1" si="64"/>
        <v>70535.240025899388</v>
      </c>
      <c r="K24" s="21">
        <f t="shared" ca="1" si="64"/>
        <v>68591.344704433475</v>
      </c>
      <c r="L24" s="21">
        <f t="shared" ca="1" si="64"/>
        <v>66784.351412700053</v>
      </c>
      <c r="M24" s="21">
        <f t="shared" ca="1" si="64"/>
        <v>65100.564689991508</v>
      </c>
      <c r="N24" s="21">
        <f t="shared" ca="1" si="64"/>
        <v>63528.056065495315</v>
      </c>
      <c r="O24" s="21">
        <f t="shared" ca="1" si="64"/>
        <v>62056.387967311202</v>
      </c>
      <c r="P24" s="21">
        <f t="shared" ca="1" si="64"/>
        <v>60676.387829861997</v>
      </c>
      <c r="Q24" s="22">
        <f t="shared" ca="1" si="64"/>
        <v>59379.962064734784</v>
      </c>
      <c r="R24" s="23">
        <f t="shared" ca="1" si="64"/>
        <v>58159.941922265214</v>
      </c>
    </row>
    <row r="25" spans="1:18" ht="19.8" customHeight="1" thickTop="1" x14ac:dyDescent="0.45">
      <c r="A25" s="24" t="s">
        <v>4</v>
      </c>
      <c r="B25" s="34">
        <f>1-B24</f>
        <v>0.4</v>
      </c>
      <c r="C25" s="25">
        <f ca="1">-PMT($B$8/2,C$11*2,$C$7*$B25*10000,0)</f>
        <v>359940.50158992643</v>
      </c>
      <c r="D25" s="26">
        <f t="shared" ref="D25:R25" ca="1" si="65">-PMT($B$8/2,D$11*2,$C$7*$B25*10000,0)</f>
        <v>345756.49794524244</v>
      </c>
      <c r="E25" s="26">
        <f t="shared" ca="1" si="65"/>
        <v>332877.04318079387</v>
      </c>
      <c r="F25" s="26">
        <f t="shared" ca="1" si="65"/>
        <v>321131.95799669164</v>
      </c>
      <c r="G25" s="26">
        <f t="shared" ca="1" si="65"/>
        <v>310379.4254211908</v>
      </c>
      <c r="H25" s="26">
        <f t="shared" ca="1" si="65"/>
        <v>300500.31834974803</v>
      </c>
      <c r="I25" s="26">
        <f t="shared" ca="1" si="65"/>
        <v>291393.83611371112</v>
      </c>
      <c r="J25" s="26">
        <f t="shared" ca="1" si="65"/>
        <v>282974.11070058477</v>
      </c>
      <c r="K25" s="26">
        <f t="shared" ca="1" si="65"/>
        <v>275167.54021297727</v>
      </c>
      <c r="L25" s="26">
        <f t="shared" ca="1" si="65"/>
        <v>267910.67402585468</v>
      </c>
      <c r="M25" s="26">
        <f t="shared" ca="1" si="65"/>
        <v>261148.52091249483</v>
      </c>
      <c r="N25" s="26">
        <f t="shared" ca="1" si="65"/>
        <v>254833.18463007887</v>
      </c>
      <c r="O25" s="26">
        <f t="shared" ca="1" si="65"/>
        <v>248922.7553331214</v>
      </c>
      <c r="P25" s="26">
        <f t="shared" ca="1" si="65"/>
        <v>243380.40254822679</v>
      </c>
      <c r="Q25" s="27">
        <f t="shared" ca="1" si="65"/>
        <v>238173.62821224955</v>
      </c>
      <c r="R25" s="28">
        <f t="shared" ca="1" si="65"/>
        <v>233273.64776117486</v>
      </c>
    </row>
    <row r="26" spans="1:18" ht="19.8" customHeight="1" x14ac:dyDescent="0.45">
      <c r="A26" s="43" t="s">
        <v>5</v>
      </c>
      <c r="B26" s="44"/>
      <c r="C26" s="29">
        <f ca="1">C24*C$11*12+C25*2*C$11</f>
        <v>35925940.989937104</v>
      </c>
      <c r="D26" s="30">
        <f t="shared" ref="D26" ca="1" si="66">D24*D$11*12+D25*2*D$11</f>
        <v>36236401.250796854</v>
      </c>
      <c r="E26" s="30">
        <f t="shared" ref="E26" ca="1" si="67">E24*E$11*12+E25*2*E$11</f>
        <v>36548525.548033878</v>
      </c>
      <c r="F26" s="30">
        <f t="shared" ref="F26" ca="1" si="68">F24*F$11*12+F25*2*F$11</f>
        <v>36862311.479082629</v>
      </c>
      <c r="G26" s="30">
        <f t="shared" ref="G26" ca="1" si="69">G24*G$11*12+G25*2*G$11</f>
        <v>37177756.534049809</v>
      </c>
      <c r="H26" s="30">
        <f t="shared" ref="H26" ca="1" si="70">H24*H$11*12+H25*2*H$11</f>
        <v>37494858.096306846</v>
      </c>
      <c r="I26" s="30">
        <f t="shared" ref="I26" ca="1" si="71">I24*I$11*12+I25*2*I$11</f>
        <v>37813613.443106443</v>
      </c>
      <c r="J26" s="30">
        <f t="shared" ref="J26" ca="1" si="72">J24*J$11*12+J25*2*J$11</f>
        <v>38134019.74622298</v>
      </c>
      <c r="K26" s="30">
        <f t="shared" ref="K26" ca="1" si="73">K24*K$11*12+K25*2*K$11</f>
        <v>38456074.072616376</v>
      </c>
      <c r="L26" s="30">
        <f t="shared" ref="L26" ca="1" si="74">L24*L$11*12+L25*2*L$11</f>
        <v>38779773.385119192</v>
      </c>
      <c r="M26" s="30">
        <f t="shared" ref="M26" ca="1" si="75">M24*M$11*12+M25*2*M$11</f>
        <v>39105114.543146633</v>
      </c>
      <c r="N26" s="30">
        <f t="shared" ref="N26" ca="1" si="76">N24*N$11*12+N25*2*N$11</f>
        <v>39432094.303429149</v>
      </c>
      <c r="O26" s="30">
        <f t="shared" ref="O26" ca="1" si="77">O24*O$11*12+O25*2*O$11</f>
        <v>39760709.320767269</v>
      </c>
      <c r="P26" s="30">
        <f t="shared" ref="P26" ca="1" si="78">P24*P$11*12+P25*2*P$11</f>
        <v>40090956.148808315</v>
      </c>
      <c r="Q26" s="30">
        <f t="shared" ref="Q26" ca="1" si="79">Q24*Q$11*12+Q25*2*Q$11</f>
        <v>40422831.240844764</v>
      </c>
      <c r="R26" s="33">
        <f t="shared" ref="R26" ca="1" si="80">R24*R$11*12+R25*2*R$11</f>
        <v>40756330.95063363</v>
      </c>
    </row>
    <row r="27" spans="1:18" x14ac:dyDescent="0.45">
      <c r="C27" s="45" t="s">
        <v>6</v>
      </c>
      <c r="D27" s="45"/>
      <c r="E27" s="45"/>
      <c r="F27" s="45"/>
      <c r="G27" s="45"/>
      <c r="H27" s="45"/>
      <c r="I27" s="45"/>
      <c r="J27" s="45"/>
      <c r="K27" s="45"/>
      <c r="L27" s="45"/>
      <c r="M27" s="45"/>
      <c r="N27" s="45"/>
      <c r="O27" s="45"/>
      <c r="P27" s="45"/>
      <c r="Q27" s="45"/>
      <c r="R27" s="45"/>
    </row>
    <row r="29" spans="1:18" x14ac:dyDescent="0.45">
      <c r="I29" s="35"/>
      <c r="M29" s="35"/>
    </row>
  </sheetData>
  <sheetProtection algorithmName="SHA-512" hashValue="fBf+DsQGK/8pnkA8uADoH7X+XgoCWLByiTb1IVXip2E3g6t24aXPD4mZOSEjOB/ZOWmqiSWJQAZEsI830Luugg==" saltValue="jnL7zJdyvIPtusU5IpTE+Q==" spinCount="100000" sheet="1" objects="1" scenarios="1"/>
  <mergeCells count="9">
    <mergeCell ref="A26:B26"/>
    <mergeCell ref="C27:R27"/>
    <mergeCell ref="A10:B11"/>
    <mergeCell ref="A5:R5"/>
    <mergeCell ref="C10:R10"/>
    <mergeCell ref="A14:B14"/>
    <mergeCell ref="A17:B17"/>
    <mergeCell ref="A20:B20"/>
    <mergeCell ref="A23:B2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積極的なボーナス返済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貴博 市川</dc:creator>
  <cp:lastModifiedBy>貴博 市川</cp:lastModifiedBy>
  <dcterms:created xsi:type="dcterms:W3CDTF">2024-03-25T00:55:19Z</dcterms:created>
  <dcterms:modified xsi:type="dcterms:W3CDTF">2024-04-21T13:35:06Z</dcterms:modified>
</cp:coreProperties>
</file>