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仕事用\F&amp;S-E\メリーライフプランニング\住宅ローンに関する資料\住宅ローン減税\"/>
    </mc:Choice>
  </mc:AlternateContent>
  <xr:revisionPtr revIDLastSave="0" documentId="8_{566F94AE-41D4-448A-84F0-5BEE6CA6D626}" xr6:coauthVersionLast="47" xr6:coauthVersionMax="47" xr10:uidLastSave="{00000000-0000-0000-0000-000000000000}"/>
  <workbookProtection workbookAlgorithmName="SHA-512" workbookHashValue="eHkaiaN0jzEr8fIp49tfj6JCJ1Qb4Zo8QCS7K106j36swACB1VNlAAA+Vh49LyCby6YUA0+RmO+iGSM8g1X9bA==" workbookSaltValue="SfwQfuib/xMQgwWK0Fmnbg==" workbookSpinCount="100000" lockStructure="1"/>
  <bookViews>
    <workbookView xWindow="-108" yWindow="-108" windowWidth="23256" windowHeight="13896" activeTab="2" xr2:uid="{86E829A0-743E-4793-B5B2-D5A1405334F6}"/>
  </bookViews>
  <sheets>
    <sheet name="入力シート" sheetId="22" r:id="rId1"/>
    <sheet name="ローン減税" sheetId="10" r:id="rId2"/>
    <sheet name="償還予定表（元利均等返済）" sheetId="5" r:id="rId3"/>
    <sheet name="償還予定表（元金均等返済）" sheetId="13" r:id="rId4"/>
    <sheet name="グラフ（元利均等返済）" sheetId="17" r:id="rId5"/>
    <sheet name="グラフ（元金均等返済）" sheetId="14" r:id="rId6"/>
    <sheet name="計算シート" sheetId="20" state="hidden" r:id="rId7"/>
    <sheet name="所得税・住民税計算シート" sheetId="21" state="hidden" r:id="rId8"/>
  </sheets>
  <definedNames>
    <definedName name="_xlnm.Print_Area" localSheetId="1">ローン減税!$A$1:$J$26</definedName>
    <definedName name="_xlnm.Print_Area" localSheetId="3">'償還予定表（元金均等返済）'!$A$1:$O$435</definedName>
    <definedName name="_xlnm.Print_Area" localSheetId="2">'償還予定表（元利均等返済）'!$A$1:$O$435</definedName>
    <definedName name="_xlnm.Print_Area" localSheetId="0">入力シート!$A$1:$G$49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5" l="1"/>
  <c r="C7" i="10"/>
  <c r="C6" i="10"/>
  <c r="C5" i="10"/>
  <c r="L3" i="13"/>
  <c r="E3" i="5" l="1"/>
  <c r="E3" i="13" s="1"/>
  <c r="E2" i="5"/>
  <c r="E2" i="13" s="1"/>
  <c r="J9" i="5"/>
  <c r="J9" i="13" s="1"/>
  <c r="J8" i="5"/>
  <c r="J8" i="13" s="1"/>
  <c r="J7" i="5"/>
  <c r="J7" i="13" s="1"/>
  <c r="J6" i="5"/>
  <c r="J6" i="13" s="1"/>
  <c r="J5" i="5"/>
  <c r="J5" i="13" s="1"/>
  <c r="J4" i="5"/>
  <c r="J4" i="13" s="1"/>
  <c r="J3" i="5"/>
  <c r="J3" i="13" s="1"/>
  <c r="E5" i="5"/>
  <c r="E5" i="13" s="1"/>
  <c r="C29" i="20"/>
  <c r="C5" i="21" s="1"/>
  <c r="H17" i="21" s="1"/>
  <c r="C28" i="20"/>
  <c r="C4" i="21" s="1"/>
  <c r="C27" i="20"/>
  <c r="C3" i="21" s="1"/>
  <c r="C14" i="21"/>
  <c r="I12" i="21" s="1"/>
  <c r="C1" i="21"/>
  <c r="G20" i="21" s="1"/>
  <c r="H20" i="21" s="1"/>
  <c r="D14" i="22"/>
  <c r="D15" i="22"/>
  <c r="D16" i="22"/>
  <c r="D17" i="22"/>
  <c r="D18" i="22"/>
  <c r="D19" i="22"/>
  <c r="D13" i="22"/>
  <c r="E9" i="22"/>
  <c r="F29" i="21"/>
  <c r="F28" i="21"/>
  <c r="F27" i="21"/>
  <c r="F26" i="21"/>
  <c r="F25" i="21"/>
  <c r="F24" i="21"/>
  <c r="J17" i="21"/>
  <c r="I17" i="21"/>
  <c r="J16" i="21"/>
  <c r="I16" i="21"/>
  <c r="J15" i="21"/>
  <c r="I15" i="21"/>
  <c r="P10" i="21"/>
  <c r="P11" i="21" s="1"/>
  <c r="P12" i="21" s="1"/>
  <c r="P13" i="21" s="1"/>
  <c r="P14" i="21" s="1"/>
  <c r="P15" i="21" s="1"/>
  <c r="O9" i="21"/>
  <c r="N10" i="21" s="1"/>
  <c r="O10" i="21" s="1"/>
  <c r="N11" i="21" s="1"/>
  <c r="O11" i="21" s="1"/>
  <c r="N12" i="21" s="1"/>
  <c r="O12" i="21" s="1"/>
  <c r="N13" i="21" s="1"/>
  <c r="O13" i="21" s="1"/>
  <c r="N14" i="21" s="1"/>
  <c r="O14" i="21" s="1"/>
  <c r="N15" i="21" s="1"/>
  <c r="O15" i="21" s="1"/>
  <c r="N16" i="21" s="1"/>
  <c r="N9" i="21"/>
  <c r="F7" i="21"/>
  <c r="F6" i="21"/>
  <c r="F5" i="21"/>
  <c r="F4" i="21"/>
  <c r="F3" i="21"/>
  <c r="A10" i="20"/>
  <c r="A11" i="20" s="1"/>
  <c r="A12" i="20" s="1"/>
  <c r="A13" i="20" s="1"/>
  <c r="A14" i="20" s="1"/>
  <c r="A15" i="20" s="1"/>
  <c r="A16" i="20" s="1"/>
  <c r="A17" i="20" s="1"/>
  <c r="A18" i="20" s="1"/>
  <c r="A19" i="20" s="1"/>
  <c r="A20" i="20" s="1"/>
  <c r="A21" i="20" s="1"/>
  <c r="I18" i="21" l="1"/>
  <c r="J18" i="21" s="1"/>
  <c r="G18" i="21"/>
  <c r="H18" i="21" s="1"/>
  <c r="G16" i="21"/>
  <c r="H16" i="21"/>
  <c r="H15" i="21"/>
  <c r="J5" i="21"/>
  <c r="J4" i="21"/>
  <c r="I19" i="21"/>
  <c r="J19" i="21" s="1"/>
  <c r="J7" i="21"/>
  <c r="H12" i="21"/>
  <c r="J3" i="21"/>
  <c r="J6" i="21"/>
  <c r="J2" i="21"/>
  <c r="K2" i="21"/>
  <c r="K3" i="21"/>
  <c r="K4" i="21"/>
  <c r="K5" i="21"/>
  <c r="K6" i="21"/>
  <c r="K7" i="21"/>
  <c r="J12" i="21"/>
  <c r="G15" i="21"/>
  <c r="G17" i="21"/>
  <c r="G12" i="21"/>
  <c r="G19" i="21"/>
  <c r="H19" i="21" s="1"/>
  <c r="I20" i="21"/>
  <c r="J20" i="21" s="1"/>
  <c r="C6" i="21" l="1"/>
  <c r="C7" i="21" s="1"/>
  <c r="I14" i="21" s="1"/>
  <c r="C19" i="21"/>
  <c r="C20" i="21" s="1"/>
  <c r="J14" i="21" l="1"/>
  <c r="H9" i="21"/>
  <c r="G14" i="21" s="1"/>
  <c r="C15" i="21"/>
  <c r="J13" i="21" s="1"/>
  <c r="C2" i="21"/>
  <c r="J9" i="21"/>
  <c r="H14" i="21" l="1"/>
  <c r="I13" i="21"/>
  <c r="C22" i="21" s="1"/>
  <c r="C23" i="21" s="1"/>
  <c r="K26" i="21" s="1"/>
  <c r="D22" i="21"/>
  <c r="D23" i="21" s="1"/>
  <c r="D24" i="21" s="1"/>
  <c r="H13" i="21"/>
  <c r="D9" i="21" s="1"/>
  <c r="D10" i="21" s="1"/>
  <c r="D11" i="21" s="1"/>
  <c r="B4" i="20" s="1"/>
  <c r="G13" i="21"/>
  <c r="K28" i="21" l="1"/>
  <c r="K24" i="21"/>
  <c r="K23" i="21"/>
  <c r="K29" i="21"/>
  <c r="K27" i="21"/>
  <c r="K25" i="21"/>
  <c r="C9" i="21"/>
  <c r="C10" i="21" s="1"/>
  <c r="B2" i="20" s="1"/>
  <c r="C24" i="21" l="1"/>
  <c r="C9" i="20"/>
  <c r="C10" i="20" s="1"/>
  <c r="C11" i="20" s="1"/>
  <c r="C12" i="20" s="1"/>
  <c r="C13" i="20" s="1"/>
  <c r="C14" i="20" s="1"/>
  <c r="C15" i="20" s="1"/>
  <c r="C16" i="20" s="1"/>
  <c r="C17" i="20" s="1"/>
  <c r="C18" i="20" s="1"/>
  <c r="C19" i="20" s="1"/>
  <c r="C20" i="20" s="1"/>
  <c r="C21" i="20" s="1"/>
  <c r="J29" i="21"/>
  <c r="J26" i="21"/>
  <c r="J25" i="21"/>
  <c r="J28" i="21"/>
  <c r="J23" i="21"/>
  <c r="J24" i="21"/>
  <c r="J27" i="21"/>
  <c r="C11" i="21" l="1"/>
  <c r="B3" i="20" s="1"/>
  <c r="R14" i="13" l="1"/>
  <c r="Q14" i="13"/>
  <c r="B6" i="13"/>
  <c r="E4" i="13"/>
  <c r="B11" i="10" l="1"/>
  <c r="R14" i="5"/>
  <c r="Q14" i="5"/>
  <c r="B6" i="5"/>
  <c r="E4" i="5"/>
  <c r="Q2" i="5" l="1"/>
  <c r="N3" i="5" s="1"/>
  <c r="H4" i="10" s="1"/>
  <c r="M3" i="13"/>
  <c r="Q2" i="13" s="1"/>
  <c r="N3" i="13" s="1"/>
  <c r="C15" i="13" s="1"/>
  <c r="B12" i="10"/>
  <c r="B13" i="10"/>
  <c r="C15" i="5" l="1"/>
  <c r="C16" i="5" s="1"/>
  <c r="C17" i="5" s="1"/>
  <c r="H15" i="13"/>
  <c r="I15" i="13" s="1"/>
  <c r="C16" i="13"/>
  <c r="M15" i="13"/>
  <c r="B14" i="10"/>
  <c r="M15" i="5" l="1"/>
  <c r="M16" i="5" s="1"/>
  <c r="M17" i="5" s="1"/>
  <c r="M18" i="5" s="1"/>
  <c r="M19" i="5" s="1"/>
  <c r="R15" i="13"/>
  <c r="N15" i="13"/>
  <c r="M16" i="13"/>
  <c r="H16" i="13"/>
  <c r="R16" i="13" s="1"/>
  <c r="C17" i="13"/>
  <c r="B15" i="10"/>
  <c r="C18" i="5"/>
  <c r="I16" i="13" l="1"/>
  <c r="N16" i="13" s="1"/>
  <c r="M17" i="13"/>
  <c r="H17" i="13"/>
  <c r="C18" i="13"/>
  <c r="B16" i="10"/>
  <c r="C19" i="5"/>
  <c r="I17" i="13" l="1"/>
  <c r="N17" i="13" s="1"/>
  <c r="R17" i="13"/>
  <c r="M18" i="13"/>
  <c r="H18" i="13"/>
  <c r="C19" i="13"/>
  <c r="B17" i="10"/>
  <c r="C20" i="5"/>
  <c r="I18" i="13" l="1"/>
  <c r="N18" i="13" s="1"/>
  <c r="R18" i="13"/>
  <c r="M19" i="13"/>
  <c r="C20" i="13"/>
  <c r="H19" i="13"/>
  <c r="B18" i="10"/>
  <c r="C21" i="5"/>
  <c r="I19" i="13" l="1"/>
  <c r="R19" i="13"/>
  <c r="L20" i="13"/>
  <c r="M20" i="13" s="1"/>
  <c r="H20" i="13"/>
  <c r="C21" i="13"/>
  <c r="B19" i="10"/>
  <c r="C22" i="5"/>
  <c r="R20" i="13" l="1"/>
  <c r="I20" i="13"/>
  <c r="N20" i="13" s="1"/>
  <c r="H21" i="13"/>
  <c r="C22" i="13"/>
  <c r="M21" i="13"/>
  <c r="B20" i="10"/>
  <c r="C23" i="5"/>
  <c r="I21" i="13" l="1"/>
  <c r="N21" i="13" s="1"/>
  <c r="R21" i="13"/>
  <c r="H22" i="13"/>
  <c r="R22" i="13" s="1"/>
  <c r="C23" i="13"/>
  <c r="M22" i="13"/>
  <c r="B21" i="10"/>
  <c r="C24" i="5"/>
  <c r="I22" i="13" l="1"/>
  <c r="N22" i="13" s="1"/>
  <c r="M23" i="13"/>
  <c r="H23" i="13"/>
  <c r="R23" i="13" s="1"/>
  <c r="C24" i="13"/>
  <c r="B23" i="10"/>
  <c r="B22" i="10"/>
  <c r="C25" i="5"/>
  <c r="I23" i="13" l="1"/>
  <c r="N23" i="13" s="1"/>
  <c r="H24" i="13"/>
  <c r="I24" i="13" s="1"/>
  <c r="C25" i="13"/>
  <c r="M24" i="13"/>
  <c r="C26" i="5"/>
  <c r="R24" i="13" l="1"/>
  <c r="M25" i="13"/>
  <c r="H25" i="13"/>
  <c r="I25" i="13" s="1"/>
  <c r="C26" i="13"/>
  <c r="N24" i="13"/>
  <c r="C27" i="5"/>
  <c r="D26" i="5"/>
  <c r="D25" i="5" s="1"/>
  <c r="D24" i="5" s="1"/>
  <c r="D23" i="5" s="1"/>
  <c r="D22" i="5" s="1"/>
  <c r="D21" i="5" s="1"/>
  <c r="D20" i="5" s="1"/>
  <c r="J20" i="5" s="1"/>
  <c r="B15" i="5"/>
  <c r="N25" i="13" l="1"/>
  <c r="Q25" i="13"/>
  <c r="H26" i="13"/>
  <c r="L26" i="13"/>
  <c r="M26" i="13" s="1"/>
  <c r="C27" i="13"/>
  <c r="D26" i="13"/>
  <c r="D25" i="13" s="1"/>
  <c r="B15" i="13"/>
  <c r="C28" i="5"/>
  <c r="D19" i="5"/>
  <c r="D18" i="5" s="1"/>
  <c r="D17" i="5" s="1"/>
  <c r="D16" i="5" s="1"/>
  <c r="D15" i="5" s="1"/>
  <c r="K20" i="5"/>
  <c r="M27" i="13" l="1"/>
  <c r="D24" i="13"/>
  <c r="G25" i="13"/>
  <c r="G26" i="13"/>
  <c r="C28" i="13"/>
  <c r="M28" i="13" s="1"/>
  <c r="H27" i="13"/>
  <c r="K26" i="13"/>
  <c r="J26" i="13" s="1"/>
  <c r="F15" i="5"/>
  <c r="G15" i="5"/>
  <c r="C29" i="5"/>
  <c r="L20" i="5"/>
  <c r="M20" i="5" s="1"/>
  <c r="J26" i="5"/>
  <c r="P26" i="13" l="1"/>
  <c r="C29" i="13"/>
  <c r="C30" i="13" s="1"/>
  <c r="C31" i="13" s="1"/>
  <c r="H28" i="13"/>
  <c r="F25" i="13"/>
  <c r="E25" i="13" s="1"/>
  <c r="P25" i="13"/>
  <c r="D23" i="13"/>
  <c r="G24" i="13"/>
  <c r="C30" i="5"/>
  <c r="Q15" i="5"/>
  <c r="M21" i="5"/>
  <c r="M22" i="5" s="1"/>
  <c r="M23" i="5" s="1"/>
  <c r="M24" i="5" s="1"/>
  <c r="M25" i="5" s="1"/>
  <c r="K26" i="5"/>
  <c r="L26" i="5" s="1"/>
  <c r="M26" i="5" s="1"/>
  <c r="M27" i="5" s="1"/>
  <c r="M28" i="5" s="1"/>
  <c r="M29" i="5" s="1"/>
  <c r="E15" i="5"/>
  <c r="H15" i="5"/>
  <c r="I15" i="5" s="1"/>
  <c r="F16" i="5"/>
  <c r="H29" i="13" l="1"/>
  <c r="H30" i="13" s="1"/>
  <c r="H31" i="13" s="1"/>
  <c r="M29" i="13"/>
  <c r="M30" i="13" s="1"/>
  <c r="M31" i="13" s="1"/>
  <c r="D22" i="13"/>
  <c r="G23" i="13"/>
  <c r="F24" i="13"/>
  <c r="E24" i="13" s="1"/>
  <c r="Q24" i="13"/>
  <c r="C32" i="13"/>
  <c r="E16" i="5"/>
  <c r="F17" i="5"/>
  <c r="N15" i="5"/>
  <c r="R15" i="5"/>
  <c r="C31" i="5"/>
  <c r="M30" i="5"/>
  <c r="F23" i="13" l="1"/>
  <c r="E23" i="13" s="1"/>
  <c r="Q23" i="13"/>
  <c r="L32" i="13"/>
  <c r="M32" i="13" s="1"/>
  <c r="C33" i="13"/>
  <c r="C34" i="13" s="1"/>
  <c r="C35" i="13" s="1"/>
  <c r="C36" i="13" s="1"/>
  <c r="H32" i="13"/>
  <c r="D21" i="13"/>
  <c r="G22" i="13"/>
  <c r="C32" i="5"/>
  <c r="M31" i="5"/>
  <c r="G16" i="5"/>
  <c r="E17" i="5"/>
  <c r="F18" i="5"/>
  <c r="M33" i="13" l="1"/>
  <c r="M34" i="13" s="1"/>
  <c r="M35" i="13" s="1"/>
  <c r="M36" i="13" s="1"/>
  <c r="C37" i="13"/>
  <c r="D20" i="13"/>
  <c r="G21" i="13"/>
  <c r="F22" i="13"/>
  <c r="E22" i="13" s="1"/>
  <c r="Q22" i="13"/>
  <c r="H33" i="13"/>
  <c r="H34" i="13" s="1"/>
  <c r="H35" i="13" s="1"/>
  <c r="H36" i="13" s="1"/>
  <c r="E18" i="5"/>
  <c r="F19" i="5"/>
  <c r="Q16" i="5"/>
  <c r="H16" i="5"/>
  <c r="J32" i="5"/>
  <c r="C33" i="5"/>
  <c r="F21" i="13" l="1"/>
  <c r="E21" i="13" s="1"/>
  <c r="Q21" i="13"/>
  <c r="D19" i="13"/>
  <c r="G20" i="13"/>
  <c r="K20" i="13"/>
  <c r="J20" i="13" s="1"/>
  <c r="M37" i="13"/>
  <c r="C38" i="13"/>
  <c r="H37" i="13"/>
  <c r="R16" i="5"/>
  <c r="I16" i="5"/>
  <c r="C34" i="5"/>
  <c r="E19" i="5"/>
  <c r="F20" i="5"/>
  <c r="F20" i="13" l="1"/>
  <c r="E20" i="13" s="1"/>
  <c r="Q20" i="13"/>
  <c r="L38" i="13"/>
  <c r="M38" i="13" s="1"/>
  <c r="D38" i="13"/>
  <c r="D37" i="13" s="1"/>
  <c r="D36" i="13" s="1"/>
  <c r="D35" i="13" s="1"/>
  <c r="D34" i="13" s="1"/>
  <c r="D33" i="13" s="1"/>
  <c r="D32" i="13" s="1"/>
  <c r="H38" i="13"/>
  <c r="C39" i="13"/>
  <c r="B27" i="13"/>
  <c r="D18" i="13"/>
  <c r="G19" i="13"/>
  <c r="E20" i="5"/>
  <c r="F21" i="5"/>
  <c r="C35" i="5"/>
  <c r="N16" i="5"/>
  <c r="G17" i="5"/>
  <c r="K32" i="13" l="1"/>
  <c r="D31" i="13"/>
  <c r="D30" i="13" s="1"/>
  <c r="D29" i="13" s="1"/>
  <c r="D28" i="13" s="1"/>
  <c r="D27" i="13" s="1"/>
  <c r="K38" i="13"/>
  <c r="J38" i="13" s="1"/>
  <c r="F19" i="13"/>
  <c r="E19" i="13" s="1"/>
  <c r="Q19" i="13"/>
  <c r="M39" i="13"/>
  <c r="C40" i="13"/>
  <c r="H39" i="13"/>
  <c r="D17" i="13"/>
  <c r="G18" i="13"/>
  <c r="Q17" i="5"/>
  <c r="H17" i="5"/>
  <c r="E21" i="5"/>
  <c r="F22" i="5"/>
  <c r="C36" i="5"/>
  <c r="F18" i="13" l="1"/>
  <c r="E18" i="13" s="1"/>
  <c r="Q18" i="13"/>
  <c r="D16" i="13"/>
  <c r="G17" i="13"/>
  <c r="M40" i="13"/>
  <c r="H40" i="13"/>
  <c r="C41" i="13"/>
  <c r="C37" i="5"/>
  <c r="R17" i="5"/>
  <c r="I17" i="5"/>
  <c r="E22" i="5"/>
  <c r="F23" i="5"/>
  <c r="F17" i="13" l="1"/>
  <c r="E17" i="13" s="1"/>
  <c r="Q17" i="13"/>
  <c r="D15" i="13"/>
  <c r="G15" i="13" s="1"/>
  <c r="G16" i="13"/>
  <c r="M41" i="13"/>
  <c r="H41" i="13"/>
  <c r="C42" i="13"/>
  <c r="C38" i="5"/>
  <c r="E23" i="5"/>
  <c r="F24" i="5"/>
  <c r="N17" i="5"/>
  <c r="G18" i="5"/>
  <c r="F16" i="13" l="1"/>
  <c r="E16" i="13" s="1"/>
  <c r="Q16" i="13"/>
  <c r="M42" i="13"/>
  <c r="C43" i="13"/>
  <c r="H42" i="13"/>
  <c r="F15" i="13"/>
  <c r="E15" i="13" s="1"/>
  <c r="Q15" i="13"/>
  <c r="Q18" i="5"/>
  <c r="H18" i="5"/>
  <c r="E24" i="5"/>
  <c r="F25" i="5"/>
  <c r="C39" i="5"/>
  <c r="J38" i="5"/>
  <c r="D38" i="5"/>
  <c r="D37" i="5" s="1"/>
  <c r="D36" i="5" s="1"/>
  <c r="D35" i="5" s="1"/>
  <c r="D34" i="5" s="1"/>
  <c r="D33" i="5" s="1"/>
  <c r="D32" i="5" s="1"/>
  <c r="B27" i="5"/>
  <c r="M43" i="13" l="1"/>
  <c r="H43" i="13"/>
  <c r="C44" i="13"/>
  <c r="C40" i="5"/>
  <c r="E25" i="5"/>
  <c r="F26" i="5"/>
  <c r="D31" i="5"/>
  <c r="D30" i="5" s="1"/>
  <c r="D29" i="5" s="1"/>
  <c r="D28" i="5" s="1"/>
  <c r="D27" i="5" s="1"/>
  <c r="K32" i="5"/>
  <c r="L32" i="5" s="1"/>
  <c r="M32" i="5" s="1"/>
  <c r="R18" i="5"/>
  <c r="I18" i="5"/>
  <c r="L44" i="13" l="1"/>
  <c r="M44" i="13" s="1"/>
  <c r="H44" i="13"/>
  <c r="C45" i="13"/>
  <c r="E26" i="5"/>
  <c r="F27" i="5"/>
  <c r="M33" i="5"/>
  <c r="M34" i="5" s="1"/>
  <c r="M35" i="5" s="1"/>
  <c r="M36" i="5" s="1"/>
  <c r="M37" i="5" s="1"/>
  <c r="K38" i="5"/>
  <c r="L38" i="5" s="1"/>
  <c r="M38" i="5" s="1"/>
  <c r="M39" i="5" s="1"/>
  <c r="M40" i="5" s="1"/>
  <c r="N18" i="5"/>
  <c r="G19" i="5"/>
  <c r="C41" i="5"/>
  <c r="M45" i="13" l="1"/>
  <c r="C46" i="13"/>
  <c r="H45" i="13"/>
  <c r="Q19" i="5"/>
  <c r="H19" i="5"/>
  <c r="C42" i="5"/>
  <c r="M41" i="5"/>
  <c r="E27" i="5"/>
  <c r="F28" i="5"/>
  <c r="M46" i="13" l="1"/>
  <c r="H46" i="13"/>
  <c r="C47" i="13"/>
  <c r="E28" i="5"/>
  <c r="F29" i="5"/>
  <c r="C43" i="5"/>
  <c r="M42" i="5"/>
  <c r="R19" i="5"/>
  <c r="I19" i="5"/>
  <c r="M47" i="13" l="1"/>
  <c r="H47" i="13"/>
  <c r="C48" i="13"/>
  <c r="E29" i="5"/>
  <c r="F30" i="5"/>
  <c r="C44" i="5"/>
  <c r="M43" i="5"/>
  <c r="N19" i="5"/>
  <c r="G20" i="5"/>
  <c r="M48" i="13" l="1"/>
  <c r="C49" i="13"/>
  <c r="H48" i="13"/>
  <c r="Q20" i="5"/>
  <c r="H20" i="5"/>
  <c r="E30" i="5"/>
  <c r="F31" i="5"/>
  <c r="C45" i="5"/>
  <c r="J44" i="5"/>
  <c r="M49" i="13" l="1"/>
  <c r="H49" i="13"/>
  <c r="C50" i="13"/>
  <c r="C46" i="5"/>
  <c r="R20" i="5"/>
  <c r="I20" i="5"/>
  <c r="E31" i="5"/>
  <c r="F32" i="5"/>
  <c r="L50" i="13" l="1"/>
  <c r="M50" i="13" s="1"/>
  <c r="C51" i="13"/>
  <c r="D50" i="13"/>
  <c r="D49" i="13" s="1"/>
  <c r="D48" i="13" s="1"/>
  <c r="D47" i="13" s="1"/>
  <c r="D46" i="13" s="1"/>
  <c r="D45" i="13" s="1"/>
  <c r="D44" i="13" s="1"/>
  <c r="B39" i="13"/>
  <c r="N20" i="5"/>
  <c r="G21" i="5"/>
  <c r="C47" i="5"/>
  <c r="E32" i="5"/>
  <c r="F33" i="5"/>
  <c r="K50" i="13" l="1"/>
  <c r="J50" i="13" s="1"/>
  <c r="K44" i="13"/>
  <c r="J44" i="13" s="1"/>
  <c r="D43" i="13"/>
  <c r="D42" i="13" s="1"/>
  <c r="D41" i="13" s="1"/>
  <c r="D40" i="13" s="1"/>
  <c r="D39" i="13" s="1"/>
  <c r="M51" i="13"/>
  <c r="C52" i="13"/>
  <c r="E33" i="5"/>
  <c r="F34" i="5"/>
  <c r="C48" i="5"/>
  <c r="Q21" i="5"/>
  <c r="H21" i="5"/>
  <c r="M52" i="13" l="1"/>
  <c r="C53" i="13"/>
  <c r="R21" i="5"/>
  <c r="I21" i="5"/>
  <c r="C49" i="5"/>
  <c r="E34" i="5"/>
  <c r="F35" i="5"/>
  <c r="M53" i="13" l="1"/>
  <c r="C54" i="13"/>
  <c r="E35" i="5"/>
  <c r="F36" i="5"/>
  <c r="C50" i="5"/>
  <c r="N21" i="5"/>
  <c r="G22" i="5"/>
  <c r="M54" i="13" l="1"/>
  <c r="C55" i="13"/>
  <c r="E36" i="5"/>
  <c r="F37" i="5"/>
  <c r="D50" i="5"/>
  <c r="D49" i="5" s="1"/>
  <c r="D48" i="5" s="1"/>
  <c r="D47" i="5" s="1"/>
  <c r="D46" i="5" s="1"/>
  <c r="D45" i="5" s="1"/>
  <c r="D44" i="5" s="1"/>
  <c r="C51" i="5"/>
  <c r="J50" i="5"/>
  <c r="B39" i="5"/>
  <c r="Q22" i="5"/>
  <c r="H22" i="5"/>
  <c r="M55" i="13" l="1"/>
  <c r="C56" i="13"/>
  <c r="R22" i="5"/>
  <c r="I22" i="5"/>
  <c r="C52" i="5"/>
  <c r="E37" i="5"/>
  <c r="F38" i="5"/>
  <c r="D43" i="5"/>
  <c r="D42" i="5" s="1"/>
  <c r="D41" i="5" s="1"/>
  <c r="D40" i="5" s="1"/>
  <c r="D39" i="5" s="1"/>
  <c r="K44" i="5"/>
  <c r="L44" i="5" s="1"/>
  <c r="M44" i="5" s="1"/>
  <c r="L56" i="13" l="1"/>
  <c r="M56" i="13" s="1"/>
  <c r="C57" i="13"/>
  <c r="N22" i="5"/>
  <c r="G23" i="5"/>
  <c r="M45" i="5"/>
  <c r="M46" i="5" s="1"/>
  <c r="M47" i="5" s="1"/>
  <c r="M48" i="5" s="1"/>
  <c r="M49" i="5" s="1"/>
  <c r="K50" i="5"/>
  <c r="L50" i="5" s="1"/>
  <c r="M50" i="5" s="1"/>
  <c r="M51" i="5" s="1"/>
  <c r="M52" i="5" s="1"/>
  <c r="E38" i="5"/>
  <c r="F39" i="5"/>
  <c r="C53" i="5"/>
  <c r="M57" i="13" l="1"/>
  <c r="C58" i="13"/>
  <c r="E39" i="5"/>
  <c r="F40" i="5"/>
  <c r="C54" i="5"/>
  <c r="M53" i="5"/>
  <c r="Q23" i="5"/>
  <c r="H23" i="5"/>
  <c r="M58" i="13" l="1"/>
  <c r="C59" i="13"/>
  <c r="C55" i="5"/>
  <c r="M54" i="5"/>
  <c r="E40" i="5"/>
  <c r="F41" i="5"/>
  <c r="R23" i="5"/>
  <c r="I23" i="5"/>
  <c r="M59" i="13" l="1"/>
  <c r="C60" i="13"/>
  <c r="N23" i="5"/>
  <c r="G24" i="5"/>
  <c r="E41" i="5"/>
  <c r="F42" i="5"/>
  <c r="C56" i="5"/>
  <c r="M55" i="5"/>
  <c r="M60" i="13" l="1"/>
  <c r="C61" i="13"/>
  <c r="Q24" i="5"/>
  <c r="H24" i="5"/>
  <c r="C57" i="5"/>
  <c r="J56" i="5"/>
  <c r="E42" i="5"/>
  <c r="F43" i="5"/>
  <c r="M61" i="13" l="1"/>
  <c r="C62" i="13"/>
  <c r="C58" i="5"/>
  <c r="E43" i="5"/>
  <c r="F44" i="5"/>
  <c r="R24" i="5"/>
  <c r="I24" i="5"/>
  <c r="L62" i="13" l="1"/>
  <c r="M62" i="13" s="1"/>
  <c r="D62" i="13"/>
  <c r="D61" i="13" s="1"/>
  <c r="D60" i="13" s="1"/>
  <c r="D59" i="13" s="1"/>
  <c r="D58" i="13" s="1"/>
  <c r="D57" i="13" s="1"/>
  <c r="D56" i="13" s="1"/>
  <c r="C63" i="13"/>
  <c r="B51" i="13"/>
  <c r="N24" i="5"/>
  <c r="G25" i="5"/>
  <c r="E44" i="5"/>
  <c r="F45" i="5"/>
  <c r="C59" i="5"/>
  <c r="K62" i="13" l="1"/>
  <c r="J62" i="13" s="1"/>
  <c r="M63" i="13"/>
  <c r="C64" i="13"/>
  <c r="K56" i="13"/>
  <c r="J56" i="13" s="1"/>
  <c r="D55" i="13"/>
  <c r="D54" i="13" s="1"/>
  <c r="D53" i="13" s="1"/>
  <c r="D52" i="13" s="1"/>
  <c r="D51" i="13" s="1"/>
  <c r="E45" i="5"/>
  <c r="F46" i="5"/>
  <c r="P25" i="5"/>
  <c r="H25" i="5"/>
  <c r="C60" i="5"/>
  <c r="M64" i="13" l="1"/>
  <c r="C65" i="13"/>
  <c r="C61" i="5"/>
  <c r="E46" i="5"/>
  <c r="F47" i="5"/>
  <c r="Q25" i="5"/>
  <c r="I25" i="5"/>
  <c r="M65" i="13" l="1"/>
  <c r="C66" i="13"/>
  <c r="N25" i="5"/>
  <c r="G26" i="5"/>
  <c r="C62" i="5"/>
  <c r="E47" i="5"/>
  <c r="F48" i="5"/>
  <c r="M66" i="13" l="1"/>
  <c r="C67" i="13"/>
  <c r="E48" i="5"/>
  <c r="F49" i="5"/>
  <c r="P26" i="5"/>
  <c r="H26" i="5"/>
  <c r="D62" i="5"/>
  <c r="D61" i="5" s="1"/>
  <c r="D60" i="5" s="1"/>
  <c r="D59" i="5" s="1"/>
  <c r="D58" i="5" s="1"/>
  <c r="D57" i="5" s="1"/>
  <c r="D56" i="5" s="1"/>
  <c r="C63" i="5"/>
  <c r="J62" i="5"/>
  <c r="B51" i="5"/>
  <c r="M67" i="13" l="1"/>
  <c r="C68" i="13"/>
  <c r="D55" i="5"/>
  <c r="D54" i="5" s="1"/>
  <c r="D53" i="5" s="1"/>
  <c r="D52" i="5" s="1"/>
  <c r="D51" i="5" s="1"/>
  <c r="K56" i="5"/>
  <c r="L56" i="5" s="1"/>
  <c r="M56" i="5" s="1"/>
  <c r="E49" i="5"/>
  <c r="F50" i="5"/>
  <c r="C64" i="5"/>
  <c r="Q26" i="5"/>
  <c r="I26" i="5"/>
  <c r="L68" i="13" l="1"/>
  <c r="M68" i="13" s="1"/>
  <c r="C69" i="13"/>
  <c r="E50" i="5"/>
  <c r="F51" i="5"/>
  <c r="M57" i="5"/>
  <c r="M58" i="5" s="1"/>
  <c r="M59" i="5" s="1"/>
  <c r="M60" i="5" s="1"/>
  <c r="M61" i="5" s="1"/>
  <c r="K62" i="5"/>
  <c r="L62" i="5" s="1"/>
  <c r="M62" i="5" s="1"/>
  <c r="M63" i="5" s="1"/>
  <c r="M64" i="5" s="1"/>
  <c r="N26" i="5"/>
  <c r="G27" i="5"/>
  <c r="C65" i="5"/>
  <c r="M69" i="13" l="1"/>
  <c r="C70" i="13"/>
  <c r="M65" i="5"/>
  <c r="C66" i="5"/>
  <c r="E51" i="5"/>
  <c r="F52" i="5"/>
  <c r="Q27" i="5"/>
  <c r="H27" i="5"/>
  <c r="M70" i="13" l="1"/>
  <c r="C71" i="13"/>
  <c r="C67" i="5"/>
  <c r="M66" i="5"/>
  <c r="R27" i="5"/>
  <c r="I27" i="5"/>
  <c r="E52" i="5"/>
  <c r="F53" i="5"/>
  <c r="M71" i="13" l="1"/>
  <c r="C72" i="13"/>
  <c r="C68" i="5"/>
  <c r="M67" i="5"/>
  <c r="N27" i="5"/>
  <c r="G28" i="5"/>
  <c r="E53" i="5"/>
  <c r="F54" i="5"/>
  <c r="M72" i="13" l="1"/>
  <c r="C73" i="13"/>
  <c r="E54" i="5"/>
  <c r="F55" i="5"/>
  <c r="Q28" i="5"/>
  <c r="H28" i="5"/>
  <c r="J68" i="5"/>
  <c r="C69" i="5"/>
  <c r="M73" i="13" l="1"/>
  <c r="C74" i="13"/>
  <c r="E55" i="5"/>
  <c r="F56" i="5"/>
  <c r="C70" i="5"/>
  <c r="R28" i="5"/>
  <c r="I28" i="5"/>
  <c r="L74" i="13" l="1"/>
  <c r="M74" i="13" s="1"/>
  <c r="C75" i="13"/>
  <c r="D74" i="13"/>
  <c r="D73" i="13" s="1"/>
  <c r="D72" i="13" s="1"/>
  <c r="D71" i="13" s="1"/>
  <c r="D70" i="13" s="1"/>
  <c r="D69" i="13" s="1"/>
  <c r="D68" i="13" s="1"/>
  <c r="B63" i="13"/>
  <c r="C71" i="5"/>
  <c r="N28" i="5"/>
  <c r="G29" i="5"/>
  <c r="E56" i="5"/>
  <c r="F57" i="5"/>
  <c r="K74" i="13" l="1"/>
  <c r="J74" i="13" s="1"/>
  <c r="K68" i="13"/>
  <c r="J68" i="13" s="1"/>
  <c r="D67" i="13"/>
  <c r="D66" i="13" s="1"/>
  <c r="D65" i="13" s="1"/>
  <c r="D64" i="13" s="1"/>
  <c r="D63" i="13" s="1"/>
  <c r="M75" i="13"/>
  <c r="C76" i="13"/>
  <c r="E57" i="5"/>
  <c r="F58" i="5"/>
  <c r="C72" i="5"/>
  <c r="Q29" i="5"/>
  <c r="H29" i="5"/>
  <c r="M76" i="13" l="1"/>
  <c r="C77" i="13"/>
  <c r="E58" i="5"/>
  <c r="F59" i="5"/>
  <c r="R29" i="5"/>
  <c r="I29" i="5"/>
  <c r="C73" i="5"/>
  <c r="M77" i="13" l="1"/>
  <c r="C78" i="13"/>
  <c r="C74" i="5"/>
  <c r="E59" i="5"/>
  <c r="F60" i="5"/>
  <c r="N29" i="5"/>
  <c r="G30" i="5"/>
  <c r="M78" i="13" l="1"/>
  <c r="C79" i="13"/>
  <c r="C75" i="5"/>
  <c r="J74" i="5"/>
  <c r="D74" i="5"/>
  <c r="D73" i="5" s="1"/>
  <c r="D72" i="5" s="1"/>
  <c r="D71" i="5" s="1"/>
  <c r="D70" i="5" s="1"/>
  <c r="D69" i="5" s="1"/>
  <c r="D68" i="5" s="1"/>
  <c r="B63" i="5"/>
  <c r="Q30" i="5"/>
  <c r="H30" i="5"/>
  <c r="E60" i="5"/>
  <c r="F61" i="5"/>
  <c r="M79" i="13" l="1"/>
  <c r="C80" i="13"/>
  <c r="E61" i="5"/>
  <c r="F62" i="5"/>
  <c r="R30" i="5"/>
  <c r="I30" i="5"/>
  <c r="D67" i="5"/>
  <c r="D66" i="5" s="1"/>
  <c r="D65" i="5" s="1"/>
  <c r="D64" i="5" s="1"/>
  <c r="D63" i="5" s="1"/>
  <c r="K68" i="5"/>
  <c r="L68" i="5" s="1"/>
  <c r="M68" i="5" s="1"/>
  <c r="C76" i="5"/>
  <c r="L80" i="13" l="1"/>
  <c r="M80" i="13" s="1"/>
  <c r="C81" i="13"/>
  <c r="E62" i="5"/>
  <c r="F63" i="5"/>
  <c r="N30" i="5"/>
  <c r="G31" i="5"/>
  <c r="M69" i="5"/>
  <c r="M70" i="5" s="1"/>
  <c r="M71" i="5" s="1"/>
  <c r="M72" i="5" s="1"/>
  <c r="M73" i="5" s="1"/>
  <c r="K74" i="5"/>
  <c r="L74" i="5" s="1"/>
  <c r="M74" i="5" s="1"/>
  <c r="M75" i="5" s="1"/>
  <c r="M76" i="5" s="1"/>
  <c r="C77" i="5"/>
  <c r="M81" i="13" l="1"/>
  <c r="C82" i="13"/>
  <c r="E63" i="5"/>
  <c r="F64" i="5"/>
  <c r="C78" i="5"/>
  <c r="M77" i="5"/>
  <c r="Q31" i="5"/>
  <c r="H31" i="5"/>
  <c r="M82" i="13" l="1"/>
  <c r="C83" i="13"/>
  <c r="C79" i="5"/>
  <c r="M78" i="5"/>
  <c r="R31" i="5"/>
  <c r="I31" i="5"/>
  <c r="E64" i="5"/>
  <c r="F65" i="5"/>
  <c r="M83" i="13" l="1"/>
  <c r="C84" i="13"/>
  <c r="N31" i="5"/>
  <c r="G32" i="5"/>
  <c r="E65" i="5"/>
  <c r="F66" i="5"/>
  <c r="C80" i="5"/>
  <c r="M79" i="5"/>
  <c r="M84" i="13" l="1"/>
  <c r="C85" i="13"/>
  <c r="Q32" i="5"/>
  <c r="H32" i="5"/>
  <c r="E66" i="5"/>
  <c r="F67" i="5"/>
  <c r="C81" i="5"/>
  <c r="M85" i="13" l="1"/>
  <c r="C86" i="13"/>
  <c r="E67" i="5"/>
  <c r="F68" i="5"/>
  <c r="R32" i="5"/>
  <c r="I32" i="5"/>
  <c r="C82" i="5"/>
  <c r="L86" i="13" l="1"/>
  <c r="M86" i="13" s="1"/>
  <c r="C87" i="13"/>
  <c r="D86" i="13"/>
  <c r="D85" i="13" s="1"/>
  <c r="D84" i="13" s="1"/>
  <c r="D83" i="13" s="1"/>
  <c r="D82" i="13" s="1"/>
  <c r="D81" i="13" s="1"/>
  <c r="D80" i="13" s="1"/>
  <c r="B75" i="13"/>
  <c r="N32" i="5"/>
  <c r="G33" i="5"/>
  <c r="C83" i="5"/>
  <c r="E68" i="5"/>
  <c r="F69" i="5"/>
  <c r="K86" i="13" l="1"/>
  <c r="J86" i="13" s="1"/>
  <c r="K80" i="13"/>
  <c r="J80" i="13" s="1"/>
  <c r="D79" i="13"/>
  <c r="D78" i="13" s="1"/>
  <c r="D77" i="13" s="1"/>
  <c r="D76" i="13" s="1"/>
  <c r="D75" i="13" s="1"/>
  <c r="M87" i="13"/>
  <c r="C88" i="13"/>
  <c r="E69" i="5"/>
  <c r="F70" i="5"/>
  <c r="Q33" i="5"/>
  <c r="H33" i="5"/>
  <c r="C84" i="5"/>
  <c r="M88" i="13" l="1"/>
  <c r="C89" i="13"/>
  <c r="C85" i="5"/>
  <c r="E70" i="5"/>
  <c r="F71" i="5"/>
  <c r="R33" i="5"/>
  <c r="I33" i="5"/>
  <c r="M89" i="13" l="1"/>
  <c r="C90" i="13"/>
  <c r="E71" i="5"/>
  <c r="F72" i="5"/>
  <c r="N33" i="5"/>
  <c r="G34" i="5"/>
  <c r="C86" i="5"/>
  <c r="M90" i="13" l="1"/>
  <c r="C91" i="13"/>
  <c r="C87" i="5"/>
  <c r="D86" i="5"/>
  <c r="D85" i="5" s="1"/>
  <c r="D84" i="5" s="1"/>
  <c r="D83" i="5" s="1"/>
  <c r="D82" i="5" s="1"/>
  <c r="D81" i="5" s="1"/>
  <c r="D80" i="5" s="1"/>
  <c r="B75" i="5"/>
  <c r="E72" i="5"/>
  <c r="F73" i="5"/>
  <c r="Q34" i="5"/>
  <c r="H34" i="5"/>
  <c r="M91" i="13" l="1"/>
  <c r="C92" i="13"/>
  <c r="E73" i="5"/>
  <c r="F74" i="5"/>
  <c r="C88" i="5"/>
  <c r="R34" i="5"/>
  <c r="I34" i="5"/>
  <c r="D79" i="5"/>
  <c r="D78" i="5" s="1"/>
  <c r="D77" i="5" s="1"/>
  <c r="D76" i="5" s="1"/>
  <c r="D75" i="5" s="1"/>
  <c r="J80" i="5"/>
  <c r="K80" i="5"/>
  <c r="L92" i="13" l="1"/>
  <c r="M92" i="13" s="1"/>
  <c r="C93" i="13"/>
  <c r="L80" i="5"/>
  <c r="M80" i="5" s="1"/>
  <c r="J86" i="5"/>
  <c r="N34" i="5"/>
  <c r="G35" i="5"/>
  <c r="C89" i="5"/>
  <c r="E74" i="5"/>
  <c r="M93" i="13" l="1"/>
  <c r="C94" i="13"/>
  <c r="Q35" i="5"/>
  <c r="H35" i="5"/>
  <c r="C90" i="5"/>
  <c r="M81" i="5"/>
  <c r="M82" i="5" s="1"/>
  <c r="M83" i="5" s="1"/>
  <c r="M84" i="5" s="1"/>
  <c r="M85" i="5" s="1"/>
  <c r="K86" i="5"/>
  <c r="L86" i="5" s="1"/>
  <c r="M86" i="5" s="1"/>
  <c r="M87" i="5" s="1"/>
  <c r="M88" i="5" s="1"/>
  <c r="M89" i="5" s="1"/>
  <c r="M94" i="13" l="1"/>
  <c r="C95" i="13"/>
  <c r="R35" i="5"/>
  <c r="I35" i="5"/>
  <c r="C91" i="5"/>
  <c r="M90" i="5"/>
  <c r="M95" i="13" l="1"/>
  <c r="C96" i="13"/>
  <c r="N35" i="5"/>
  <c r="G36" i="5"/>
  <c r="C92" i="5"/>
  <c r="M91" i="5"/>
  <c r="M96" i="13" l="1"/>
  <c r="C97" i="13"/>
  <c r="C93" i="5"/>
  <c r="J92" i="5"/>
  <c r="Q36" i="5"/>
  <c r="H36" i="5"/>
  <c r="M97" i="13" l="1"/>
  <c r="C98" i="13"/>
  <c r="C94" i="5"/>
  <c r="R36" i="5"/>
  <c r="I36" i="5"/>
  <c r="L98" i="13" l="1"/>
  <c r="M98" i="13" s="1"/>
  <c r="D98" i="13"/>
  <c r="D97" i="13" s="1"/>
  <c r="D96" i="13" s="1"/>
  <c r="D95" i="13" s="1"/>
  <c r="D94" i="13" s="1"/>
  <c r="D93" i="13" s="1"/>
  <c r="D92" i="13" s="1"/>
  <c r="C99" i="13"/>
  <c r="B87" i="13"/>
  <c r="N36" i="5"/>
  <c r="G37" i="5"/>
  <c r="C95" i="5"/>
  <c r="K98" i="13" l="1"/>
  <c r="J98" i="13" s="1"/>
  <c r="M99" i="13"/>
  <c r="C100" i="13"/>
  <c r="K92" i="13"/>
  <c r="J92" i="13" s="1"/>
  <c r="D91" i="13"/>
  <c r="D90" i="13" s="1"/>
  <c r="D89" i="13" s="1"/>
  <c r="D88" i="13" s="1"/>
  <c r="D87" i="13" s="1"/>
  <c r="Q37" i="5"/>
  <c r="H37" i="5"/>
  <c r="C96" i="5"/>
  <c r="M100" i="13" l="1"/>
  <c r="C101" i="13"/>
  <c r="C97" i="5"/>
  <c r="R37" i="5"/>
  <c r="I37" i="5"/>
  <c r="M101" i="13" l="1"/>
  <c r="C102" i="13"/>
  <c r="C98" i="5"/>
  <c r="N37" i="5"/>
  <c r="G38" i="5"/>
  <c r="M102" i="13" l="1"/>
  <c r="C103" i="13"/>
  <c r="D98" i="5"/>
  <c r="D97" i="5" s="1"/>
  <c r="D96" i="5" s="1"/>
  <c r="D95" i="5" s="1"/>
  <c r="D94" i="5" s="1"/>
  <c r="D93" i="5" s="1"/>
  <c r="D92" i="5" s="1"/>
  <c r="C99" i="5"/>
  <c r="J98" i="5"/>
  <c r="B87" i="5"/>
  <c r="Q38" i="5"/>
  <c r="H38" i="5"/>
  <c r="M103" i="13" l="1"/>
  <c r="C104" i="13"/>
  <c r="D91" i="5"/>
  <c r="D90" i="5" s="1"/>
  <c r="D89" i="5" s="1"/>
  <c r="D88" i="5" s="1"/>
  <c r="D87" i="5" s="1"/>
  <c r="K92" i="5"/>
  <c r="L92" i="5" s="1"/>
  <c r="M92" i="5" s="1"/>
  <c r="R38" i="5"/>
  <c r="I38" i="5"/>
  <c r="C100" i="5"/>
  <c r="L104" i="13" l="1"/>
  <c r="M104" i="13" s="1"/>
  <c r="C105" i="13"/>
  <c r="C101" i="5"/>
  <c r="M93" i="5"/>
  <c r="M94" i="5" s="1"/>
  <c r="M95" i="5" s="1"/>
  <c r="M96" i="5" s="1"/>
  <c r="M97" i="5" s="1"/>
  <c r="K98" i="5"/>
  <c r="L98" i="5" s="1"/>
  <c r="M98" i="5" s="1"/>
  <c r="M99" i="5" s="1"/>
  <c r="M100" i="5" s="1"/>
  <c r="N38" i="5"/>
  <c r="G39" i="5"/>
  <c r="M105" i="13" l="1"/>
  <c r="C106" i="13"/>
  <c r="Q39" i="5"/>
  <c r="H39" i="5"/>
  <c r="C102" i="5"/>
  <c r="M101" i="5"/>
  <c r="M106" i="13" l="1"/>
  <c r="C107" i="13"/>
  <c r="C103" i="5"/>
  <c r="M102" i="5"/>
  <c r="R39" i="5"/>
  <c r="I39" i="5"/>
  <c r="M107" i="13" l="1"/>
  <c r="C108" i="13"/>
  <c r="N39" i="5"/>
  <c r="G40" i="5"/>
  <c r="M103" i="5"/>
  <c r="C104" i="5"/>
  <c r="M108" i="13" l="1"/>
  <c r="C109" i="13"/>
  <c r="J104" i="5"/>
  <c r="C105" i="5"/>
  <c r="Q40" i="5"/>
  <c r="H40" i="5"/>
  <c r="M109" i="13" l="1"/>
  <c r="C110" i="13"/>
  <c r="C106" i="5"/>
  <c r="R40" i="5"/>
  <c r="I40" i="5"/>
  <c r="L110" i="13" l="1"/>
  <c r="M110" i="13" s="1"/>
  <c r="D110" i="13"/>
  <c r="D109" i="13" s="1"/>
  <c r="D108" i="13" s="1"/>
  <c r="D107" i="13" s="1"/>
  <c r="D106" i="13" s="1"/>
  <c r="D105" i="13" s="1"/>
  <c r="D104" i="13" s="1"/>
  <c r="C111" i="13"/>
  <c r="B99" i="13"/>
  <c r="C107" i="5"/>
  <c r="N40" i="5"/>
  <c r="G41" i="5"/>
  <c r="K110" i="13" l="1"/>
  <c r="J110" i="13" s="1"/>
  <c r="M111" i="13"/>
  <c r="C112" i="13"/>
  <c r="K104" i="13"/>
  <c r="J104" i="13" s="1"/>
  <c r="D103" i="13"/>
  <c r="D102" i="13" s="1"/>
  <c r="D101" i="13" s="1"/>
  <c r="D100" i="13" s="1"/>
  <c r="D99" i="13" s="1"/>
  <c r="Q41" i="5"/>
  <c r="H41" i="5"/>
  <c r="C108" i="5"/>
  <c r="M112" i="13" l="1"/>
  <c r="C113" i="13"/>
  <c r="R41" i="5"/>
  <c r="I41" i="5"/>
  <c r="C109" i="5"/>
  <c r="M113" i="13" l="1"/>
  <c r="C114" i="13"/>
  <c r="N41" i="5"/>
  <c r="G42" i="5"/>
  <c r="C110" i="5"/>
  <c r="M114" i="13" l="1"/>
  <c r="C115" i="13"/>
  <c r="Q42" i="5"/>
  <c r="H42" i="5"/>
  <c r="D110" i="5"/>
  <c r="D109" i="5" s="1"/>
  <c r="D108" i="5" s="1"/>
  <c r="D107" i="5" s="1"/>
  <c r="D106" i="5" s="1"/>
  <c r="D105" i="5" s="1"/>
  <c r="D104" i="5" s="1"/>
  <c r="C111" i="5"/>
  <c r="J110" i="5"/>
  <c r="B99" i="5"/>
  <c r="M115" i="13" l="1"/>
  <c r="C116" i="13"/>
  <c r="D103" i="5"/>
  <c r="D102" i="5" s="1"/>
  <c r="D101" i="5" s="1"/>
  <c r="D100" i="5" s="1"/>
  <c r="D99" i="5" s="1"/>
  <c r="K104" i="5"/>
  <c r="L104" i="5" s="1"/>
  <c r="M104" i="5" s="1"/>
  <c r="R42" i="5"/>
  <c r="I42" i="5"/>
  <c r="C112" i="5"/>
  <c r="L116" i="13" l="1"/>
  <c r="M116" i="13" s="1"/>
  <c r="C117" i="13"/>
  <c r="N42" i="5"/>
  <c r="G43" i="5"/>
  <c r="H43" i="5" s="1"/>
  <c r="C113" i="5"/>
  <c r="M105" i="5"/>
  <c r="M106" i="5" s="1"/>
  <c r="M107" i="5" s="1"/>
  <c r="M108" i="5" s="1"/>
  <c r="M109" i="5" s="1"/>
  <c r="K110" i="5"/>
  <c r="L110" i="5" s="1"/>
  <c r="M110" i="5" s="1"/>
  <c r="M111" i="5" s="1"/>
  <c r="M112" i="5" s="1"/>
  <c r="M117" i="13" l="1"/>
  <c r="C118" i="13"/>
  <c r="C114" i="5"/>
  <c r="M113" i="5"/>
  <c r="Q43" i="5"/>
  <c r="M118" i="13" l="1"/>
  <c r="C119" i="13"/>
  <c r="R43" i="5"/>
  <c r="I43" i="5"/>
  <c r="M114" i="5"/>
  <c r="C115" i="5"/>
  <c r="M119" i="13" l="1"/>
  <c r="C120" i="13"/>
  <c r="N43" i="5"/>
  <c r="G44" i="5"/>
  <c r="C116" i="5"/>
  <c r="M115" i="5"/>
  <c r="M120" i="13" l="1"/>
  <c r="C121" i="13"/>
  <c r="J116" i="5"/>
  <c r="C117" i="5"/>
  <c r="P44" i="5"/>
  <c r="H44" i="5"/>
  <c r="M121" i="13" l="1"/>
  <c r="C122" i="13"/>
  <c r="Q44" i="5"/>
  <c r="I44" i="5"/>
  <c r="C118" i="5"/>
  <c r="L122" i="13" l="1"/>
  <c r="M122" i="13" s="1"/>
  <c r="C123" i="13"/>
  <c r="D122" i="13"/>
  <c r="D121" i="13" s="1"/>
  <c r="D120" i="13" s="1"/>
  <c r="D119" i="13" s="1"/>
  <c r="D118" i="13" s="1"/>
  <c r="D117" i="13" s="1"/>
  <c r="D116" i="13" s="1"/>
  <c r="B111" i="13"/>
  <c r="C119" i="5"/>
  <c r="N44" i="5"/>
  <c r="G45" i="5"/>
  <c r="K122" i="13" l="1"/>
  <c r="J122" i="13" s="1"/>
  <c r="K116" i="13"/>
  <c r="J116" i="13" s="1"/>
  <c r="D115" i="13"/>
  <c r="D114" i="13" s="1"/>
  <c r="D113" i="13" s="1"/>
  <c r="D112" i="13" s="1"/>
  <c r="D111" i="13" s="1"/>
  <c r="M123" i="13"/>
  <c r="C124" i="13"/>
  <c r="P45" i="5"/>
  <c r="H45" i="5"/>
  <c r="C120" i="5"/>
  <c r="M124" i="13" l="1"/>
  <c r="C125" i="13"/>
  <c r="Q45" i="5"/>
  <c r="I45" i="5"/>
  <c r="C121" i="5"/>
  <c r="M125" i="13" l="1"/>
  <c r="C126" i="13"/>
  <c r="N45" i="5"/>
  <c r="G46" i="5"/>
  <c r="C122" i="5"/>
  <c r="M126" i="13" l="1"/>
  <c r="C127" i="13"/>
  <c r="Q46" i="5"/>
  <c r="H46" i="5"/>
  <c r="C123" i="5"/>
  <c r="J122" i="5"/>
  <c r="D122" i="5"/>
  <c r="D121" i="5" s="1"/>
  <c r="D120" i="5" s="1"/>
  <c r="D119" i="5" s="1"/>
  <c r="D118" i="5" s="1"/>
  <c r="D117" i="5" s="1"/>
  <c r="D116" i="5" s="1"/>
  <c r="B111" i="5"/>
  <c r="M127" i="13" l="1"/>
  <c r="C128" i="13"/>
  <c r="C124" i="5"/>
  <c r="D115" i="5"/>
  <c r="D114" i="5" s="1"/>
  <c r="D113" i="5" s="1"/>
  <c r="D112" i="5" s="1"/>
  <c r="D111" i="5" s="1"/>
  <c r="K116" i="5"/>
  <c r="L116" i="5" s="1"/>
  <c r="M116" i="5" s="1"/>
  <c r="R46" i="5"/>
  <c r="I46" i="5"/>
  <c r="L128" i="13" l="1"/>
  <c r="M128" i="13" s="1"/>
  <c r="C129" i="13"/>
  <c r="M117" i="5"/>
  <c r="M118" i="5" s="1"/>
  <c r="M119" i="5" s="1"/>
  <c r="M120" i="5" s="1"/>
  <c r="M121" i="5" s="1"/>
  <c r="K122" i="5"/>
  <c r="L122" i="5" s="1"/>
  <c r="M122" i="5" s="1"/>
  <c r="M123" i="5" s="1"/>
  <c r="M124" i="5" s="1"/>
  <c r="C125" i="5"/>
  <c r="N46" i="5"/>
  <c r="G47" i="5"/>
  <c r="M129" i="13" l="1"/>
  <c r="C130" i="13"/>
  <c r="C126" i="5"/>
  <c r="M125" i="5"/>
  <c r="Q47" i="5"/>
  <c r="H47" i="5"/>
  <c r="M130" i="13" l="1"/>
  <c r="C131" i="13"/>
  <c r="R47" i="5"/>
  <c r="I47" i="5"/>
  <c r="C127" i="5"/>
  <c r="M126" i="5"/>
  <c r="M131" i="13" l="1"/>
  <c r="C132" i="13"/>
  <c r="N47" i="5"/>
  <c r="G48" i="5"/>
  <c r="C128" i="5"/>
  <c r="M127" i="5"/>
  <c r="M132" i="13" l="1"/>
  <c r="C133" i="13"/>
  <c r="J128" i="5"/>
  <c r="C129" i="5"/>
  <c r="Q48" i="5"/>
  <c r="H48" i="5"/>
  <c r="M133" i="13" l="1"/>
  <c r="C134" i="13"/>
  <c r="C130" i="5"/>
  <c r="R48" i="5"/>
  <c r="I48" i="5"/>
  <c r="L134" i="13" l="1"/>
  <c r="M134" i="13" s="1"/>
  <c r="C135" i="13"/>
  <c r="D134" i="13"/>
  <c r="D133" i="13" s="1"/>
  <c r="D132" i="13" s="1"/>
  <c r="D131" i="13" s="1"/>
  <c r="D130" i="13" s="1"/>
  <c r="D129" i="13" s="1"/>
  <c r="D128" i="13" s="1"/>
  <c r="B123" i="13"/>
  <c r="N48" i="5"/>
  <c r="G49" i="5"/>
  <c r="C131" i="5"/>
  <c r="K128" i="13" l="1"/>
  <c r="J128" i="13" s="1"/>
  <c r="D127" i="13"/>
  <c r="D126" i="13" s="1"/>
  <c r="D125" i="13" s="1"/>
  <c r="D124" i="13" s="1"/>
  <c r="D123" i="13" s="1"/>
  <c r="M135" i="13"/>
  <c r="C136" i="13"/>
  <c r="K134" i="13"/>
  <c r="J134" i="13" s="1"/>
  <c r="C132" i="5"/>
  <c r="Q49" i="5"/>
  <c r="H49" i="5"/>
  <c r="M136" i="13" l="1"/>
  <c r="C137" i="13"/>
  <c r="R49" i="5"/>
  <c r="I49" i="5"/>
  <c r="C133" i="5"/>
  <c r="M137" i="13" l="1"/>
  <c r="C138" i="13"/>
  <c r="N49" i="5"/>
  <c r="G50" i="5"/>
  <c r="C134" i="5"/>
  <c r="M138" i="13" l="1"/>
  <c r="C139" i="13"/>
  <c r="D134" i="5"/>
  <c r="D133" i="5" s="1"/>
  <c r="D132" i="5" s="1"/>
  <c r="D131" i="5" s="1"/>
  <c r="D130" i="5" s="1"/>
  <c r="D129" i="5" s="1"/>
  <c r="D128" i="5" s="1"/>
  <c r="C135" i="5"/>
  <c r="J134" i="5"/>
  <c r="B123" i="5"/>
  <c r="Q50" i="5"/>
  <c r="H50" i="5"/>
  <c r="M139" i="13" l="1"/>
  <c r="C140" i="13"/>
  <c r="D127" i="5"/>
  <c r="D126" i="5" s="1"/>
  <c r="D125" i="5" s="1"/>
  <c r="D124" i="5" s="1"/>
  <c r="D123" i="5" s="1"/>
  <c r="K128" i="5"/>
  <c r="L128" i="5" s="1"/>
  <c r="M128" i="5" s="1"/>
  <c r="R50" i="5"/>
  <c r="I50" i="5"/>
  <c r="C136" i="5"/>
  <c r="L140" i="13" l="1"/>
  <c r="M140" i="13" s="1"/>
  <c r="C141" i="13"/>
  <c r="M129" i="5"/>
  <c r="M130" i="5" s="1"/>
  <c r="M131" i="5" s="1"/>
  <c r="M132" i="5" s="1"/>
  <c r="M133" i="5" s="1"/>
  <c r="K134" i="5"/>
  <c r="L134" i="5" s="1"/>
  <c r="M134" i="5" s="1"/>
  <c r="M135" i="5" s="1"/>
  <c r="M136" i="5" s="1"/>
  <c r="C137" i="5"/>
  <c r="N50" i="5"/>
  <c r="G51" i="5"/>
  <c r="M141" i="13" l="1"/>
  <c r="C142" i="13"/>
  <c r="C138" i="5"/>
  <c r="M137" i="5"/>
  <c r="Q51" i="5"/>
  <c r="H51" i="5"/>
  <c r="M142" i="13" l="1"/>
  <c r="C143" i="13"/>
  <c r="R51" i="5"/>
  <c r="I51" i="5"/>
  <c r="C139" i="5"/>
  <c r="M138" i="5"/>
  <c r="M143" i="13" l="1"/>
  <c r="C144" i="13"/>
  <c r="N51" i="5"/>
  <c r="G52" i="5"/>
  <c r="C140" i="5"/>
  <c r="M139" i="5"/>
  <c r="M144" i="13" l="1"/>
  <c r="C145" i="13"/>
  <c r="C141" i="5"/>
  <c r="Q52" i="5"/>
  <c r="H52" i="5"/>
  <c r="M145" i="13" l="1"/>
  <c r="C146" i="13"/>
  <c r="R52" i="5"/>
  <c r="I52" i="5"/>
  <c r="C142" i="5"/>
  <c r="L146" i="13" l="1"/>
  <c r="M146" i="13" s="1"/>
  <c r="C147" i="13"/>
  <c r="D146" i="13"/>
  <c r="D145" i="13" s="1"/>
  <c r="D144" i="13" s="1"/>
  <c r="D143" i="13" s="1"/>
  <c r="D142" i="13" s="1"/>
  <c r="D141" i="13" s="1"/>
  <c r="D140" i="13" s="1"/>
  <c r="B135" i="13"/>
  <c r="C143" i="5"/>
  <c r="N52" i="5"/>
  <c r="G53" i="5"/>
  <c r="K146" i="13" l="1"/>
  <c r="J146" i="13" s="1"/>
  <c r="K140" i="13"/>
  <c r="J140" i="13" s="1"/>
  <c r="D139" i="13"/>
  <c r="D138" i="13" s="1"/>
  <c r="D137" i="13" s="1"/>
  <c r="D136" i="13" s="1"/>
  <c r="D135" i="13" s="1"/>
  <c r="M147" i="13"/>
  <c r="C148" i="13"/>
  <c r="Q53" i="5"/>
  <c r="H53" i="5"/>
  <c r="C144" i="5"/>
  <c r="M148" i="13" l="1"/>
  <c r="C149" i="13"/>
  <c r="R53" i="5"/>
  <c r="I53" i="5"/>
  <c r="C145" i="5"/>
  <c r="M149" i="13" l="1"/>
  <c r="C150" i="13"/>
  <c r="C146" i="5"/>
  <c r="N53" i="5"/>
  <c r="G54" i="5"/>
  <c r="M150" i="13" l="1"/>
  <c r="C151" i="13"/>
  <c r="C147" i="5"/>
  <c r="D146" i="5"/>
  <c r="D145" i="5" s="1"/>
  <c r="D144" i="5" s="1"/>
  <c r="D143" i="5" s="1"/>
  <c r="D142" i="5" s="1"/>
  <c r="D141" i="5" s="1"/>
  <c r="D140" i="5" s="1"/>
  <c r="B135" i="5"/>
  <c r="Q54" i="5"/>
  <c r="H54" i="5"/>
  <c r="M151" i="13" l="1"/>
  <c r="C152" i="13"/>
  <c r="R54" i="5"/>
  <c r="I54" i="5"/>
  <c r="D139" i="5"/>
  <c r="D138" i="5" s="1"/>
  <c r="D137" i="5" s="1"/>
  <c r="D136" i="5" s="1"/>
  <c r="D135" i="5" s="1"/>
  <c r="J140" i="5"/>
  <c r="K140" i="5"/>
  <c r="C148" i="5"/>
  <c r="L152" i="13" l="1"/>
  <c r="M152" i="13" s="1"/>
  <c r="C153" i="13"/>
  <c r="C149" i="5"/>
  <c r="L140" i="5"/>
  <c r="M140" i="5" s="1"/>
  <c r="J146" i="5"/>
  <c r="N54" i="5"/>
  <c r="G55" i="5"/>
  <c r="M153" i="13" l="1"/>
  <c r="C154" i="13"/>
  <c r="M141" i="5"/>
  <c r="M142" i="5" s="1"/>
  <c r="M143" i="5" s="1"/>
  <c r="M144" i="5" s="1"/>
  <c r="M145" i="5" s="1"/>
  <c r="K146" i="5"/>
  <c r="L146" i="5" s="1"/>
  <c r="M146" i="5" s="1"/>
  <c r="M147" i="5" s="1"/>
  <c r="M148" i="5" s="1"/>
  <c r="M149" i="5" s="1"/>
  <c r="Q55" i="5"/>
  <c r="H55" i="5"/>
  <c r="C150" i="5"/>
  <c r="M154" i="13" l="1"/>
  <c r="C155" i="13"/>
  <c r="C151" i="5"/>
  <c r="M150" i="5"/>
  <c r="R55" i="5"/>
  <c r="I55" i="5"/>
  <c r="M155" i="13" l="1"/>
  <c r="C156" i="13"/>
  <c r="N55" i="5"/>
  <c r="G56" i="5"/>
  <c r="C152" i="5"/>
  <c r="M151" i="5"/>
  <c r="M156" i="13" l="1"/>
  <c r="C157" i="13"/>
  <c r="Q56" i="5"/>
  <c r="H56" i="5"/>
  <c r="C153" i="5"/>
  <c r="J152" i="5"/>
  <c r="M157" i="13" l="1"/>
  <c r="C158" i="13"/>
  <c r="R56" i="5"/>
  <c r="I56" i="5"/>
  <c r="C154" i="5"/>
  <c r="L158" i="13" l="1"/>
  <c r="M158" i="13" s="1"/>
  <c r="C159" i="13"/>
  <c r="D158" i="13"/>
  <c r="D157" i="13" s="1"/>
  <c r="D156" i="13" s="1"/>
  <c r="D155" i="13" s="1"/>
  <c r="D154" i="13" s="1"/>
  <c r="D153" i="13" s="1"/>
  <c r="D152" i="13" s="1"/>
  <c r="B147" i="13"/>
  <c r="N56" i="5"/>
  <c r="G57" i="5"/>
  <c r="C155" i="5"/>
  <c r="K158" i="13" l="1"/>
  <c r="J158" i="13" s="1"/>
  <c r="K152" i="13"/>
  <c r="J152" i="13" s="1"/>
  <c r="D151" i="13"/>
  <c r="D150" i="13" s="1"/>
  <c r="D149" i="13" s="1"/>
  <c r="D148" i="13" s="1"/>
  <c r="D147" i="13" s="1"/>
  <c r="M159" i="13"/>
  <c r="C160" i="13"/>
  <c r="C156" i="5"/>
  <c r="Q57" i="5"/>
  <c r="H57" i="5"/>
  <c r="M160" i="13" l="1"/>
  <c r="C161" i="13"/>
  <c r="C157" i="5"/>
  <c r="R57" i="5"/>
  <c r="I57" i="5"/>
  <c r="M161" i="13" l="1"/>
  <c r="C162" i="13"/>
  <c r="N57" i="5"/>
  <c r="G58" i="5"/>
  <c r="C158" i="5"/>
  <c r="M162" i="13" l="1"/>
  <c r="C163" i="13"/>
  <c r="D158" i="5"/>
  <c r="D157" i="5" s="1"/>
  <c r="D156" i="5" s="1"/>
  <c r="D155" i="5" s="1"/>
  <c r="D154" i="5" s="1"/>
  <c r="D153" i="5" s="1"/>
  <c r="D152" i="5" s="1"/>
  <c r="C159" i="5"/>
  <c r="J158" i="5"/>
  <c r="B147" i="5"/>
  <c r="Q58" i="5"/>
  <c r="H58" i="5"/>
  <c r="M163" i="13" l="1"/>
  <c r="C164" i="13"/>
  <c r="C160" i="5"/>
  <c r="R58" i="5"/>
  <c r="I58" i="5"/>
  <c r="D151" i="5"/>
  <c r="D150" i="5" s="1"/>
  <c r="D149" i="5" s="1"/>
  <c r="D148" i="5" s="1"/>
  <c r="D147" i="5" s="1"/>
  <c r="K152" i="5"/>
  <c r="L152" i="5" s="1"/>
  <c r="M152" i="5" s="1"/>
  <c r="L164" i="13" l="1"/>
  <c r="M164" i="13" s="1"/>
  <c r="C165" i="13"/>
  <c r="N58" i="5"/>
  <c r="G59" i="5"/>
  <c r="M153" i="5"/>
  <c r="M154" i="5" s="1"/>
  <c r="M155" i="5" s="1"/>
  <c r="M156" i="5" s="1"/>
  <c r="M157" i="5" s="1"/>
  <c r="K158" i="5"/>
  <c r="L158" i="5" s="1"/>
  <c r="M158" i="5" s="1"/>
  <c r="M159" i="5" s="1"/>
  <c r="M160" i="5" s="1"/>
  <c r="C161" i="5"/>
  <c r="M165" i="13" l="1"/>
  <c r="C166" i="13"/>
  <c r="C162" i="5"/>
  <c r="M161" i="5"/>
  <c r="Q59" i="5"/>
  <c r="H59" i="5"/>
  <c r="M166" i="13" l="1"/>
  <c r="C167" i="13"/>
  <c r="C163" i="5"/>
  <c r="M162" i="5"/>
  <c r="R59" i="5"/>
  <c r="I59" i="5"/>
  <c r="M167" i="13" l="1"/>
  <c r="C168" i="13"/>
  <c r="N59" i="5"/>
  <c r="G60" i="5"/>
  <c r="M163" i="5"/>
  <c r="C164" i="5"/>
  <c r="M168" i="13" l="1"/>
  <c r="C169" i="13"/>
  <c r="Q60" i="5"/>
  <c r="H60" i="5"/>
  <c r="J164" i="5"/>
  <c r="C165" i="5"/>
  <c r="M169" i="13" l="1"/>
  <c r="C170" i="13"/>
  <c r="C166" i="5"/>
  <c r="R60" i="5"/>
  <c r="I60" i="5"/>
  <c r="L170" i="13" l="1"/>
  <c r="M170" i="13" s="1"/>
  <c r="C171" i="13"/>
  <c r="D170" i="13"/>
  <c r="D169" i="13" s="1"/>
  <c r="D168" i="13" s="1"/>
  <c r="D167" i="13" s="1"/>
  <c r="D166" i="13" s="1"/>
  <c r="D165" i="13" s="1"/>
  <c r="D164" i="13" s="1"/>
  <c r="B159" i="13"/>
  <c r="N60" i="5"/>
  <c r="G61" i="5"/>
  <c r="C167" i="5"/>
  <c r="K170" i="13" l="1"/>
  <c r="J170" i="13" s="1"/>
  <c r="K164" i="13"/>
  <c r="J164" i="13" s="1"/>
  <c r="D163" i="13"/>
  <c r="D162" i="13" s="1"/>
  <c r="D161" i="13" s="1"/>
  <c r="D160" i="13" s="1"/>
  <c r="D159" i="13" s="1"/>
  <c r="M171" i="13"/>
  <c r="C172" i="13"/>
  <c r="C168" i="5"/>
  <c r="Q61" i="5"/>
  <c r="H61" i="5"/>
  <c r="M172" i="13" l="1"/>
  <c r="C173" i="13"/>
  <c r="C169" i="5"/>
  <c r="R61" i="5"/>
  <c r="I61" i="5"/>
  <c r="M173" i="13" l="1"/>
  <c r="C174" i="13"/>
  <c r="C170" i="5"/>
  <c r="N61" i="5"/>
  <c r="G62" i="5"/>
  <c r="M174" i="13" l="1"/>
  <c r="C175" i="13"/>
  <c r="Q62" i="5"/>
  <c r="H62" i="5"/>
  <c r="D170" i="5"/>
  <c r="D169" i="5" s="1"/>
  <c r="D168" i="5" s="1"/>
  <c r="D167" i="5" s="1"/>
  <c r="D166" i="5" s="1"/>
  <c r="D165" i="5" s="1"/>
  <c r="D164" i="5" s="1"/>
  <c r="C171" i="5"/>
  <c r="J170" i="5"/>
  <c r="B159" i="5"/>
  <c r="M175" i="13" l="1"/>
  <c r="C176" i="13"/>
  <c r="C172" i="5"/>
  <c r="R62" i="5"/>
  <c r="I62" i="5"/>
  <c r="D163" i="5"/>
  <c r="D162" i="5" s="1"/>
  <c r="D161" i="5" s="1"/>
  <c r="D160" i="5" s="1"/>
  <c r="D159" i="5" s="1"/>
  <c r="K164" i="5"/>
  <c r="L164" i="5" s="1"/>
  <c r="M164" i="5" s="1"/>
  <c r="L176" i="13" l="1"/>
  <c r="M176" i="13" s="1"/>
  <c r="C177" i="13"/>
  <c r="C173" i="5"/>
  <c r="M165" i="5"/>
  <c r="M166" i="5" s="1"/>
  <c r="M167" i="5" s="1"/>
  <c r="M168" i="5" s="1"/>
  <c r="M169" i="5" s="1"/>
  <c r="K170" i="5"/>
  <c r="L170" i="5" s="1"/>
  <c r="M170" i="5" s="1"/>
  <c r="M171" i="5" s="1"/>
  <c r="M172" i="5" s="1"/>
  <c r="N62" i="5"/>
  <c r="G63" i="5"/>
  <c r="M177" i="13" l="1"/>
  <c r="C178" i="13"/>
  <c r="C174" i="5"/>
  <c r="M173" i="5"/>
  <c r="Q63" i="5"/>
  <c r="H63" i="5"/>
  <c r="M178" i="13" l="1"/>
  <c r="C179" i="13"/>
  <c r="M174" i="5"/>
  <c r="C175" i="5"/>
  <c r="R63" i="5"/>
  <c r="I63" i="5"/>
  <c r="M179" i="13" l="1"/>
  <c r="C180" i="13"/>
  <c r="N63" i="5"/>
  <c r="G64" i="5"/>
  <c r="C176" i="5"/>
  <c r="M175" i="5"/>
  <c r="M180" i="13" l="1"/>
  <c r="C181" i="13"/>
  <c r="J176" i="5"/>
  <c r="C177" i="5"/>
  <c r="Q64" i="5"/>
  <c r="H64" i="5"/>
  <c r="M181" i="13" l="1"/>
  <c r="C182" i="13"/>
  <c r="C178" i="5"/>
  <c r="R64" i="5"/>
  <c r="I64" i="5"/>
  <c r="L182" i="13" l="1"/>
  <c r="M182" i="13" s="1"/>
  <c r="D182" i="13"/>
  <c r="D181" i="13" s="1"/>
  <c r="D180" i="13" s="1"/>
  <c r="D179" i="13" s="1"/>
  <c r="D178" i="13" s="1"/>
  <c r="D177" i="13" s="1"/>
  <c r="D176" i="13" s="1"/>
  <c r="C183" i="13"/>
  <c r="B171" i="13"/>
  <c r="C179" i="5"/>
  <c r="N64" i="5"/>
  <c r="G65" i="5"/>
  <c r="K182" i="13" l="1"/>
  <c r="J182" i="13" s="1"/>
  <c r="M183" i="13"/>
  <c r="C184" i="13"/>
  <c r="K176" i="13"/>
  <c r="J176" i="13" s="1"/>
  <c r="D175" i="13"/>
  <c r="D174" i="13" s="1"/>
  <c r="D173" i="13" s="1"/>
  <c r="D172" i="13" s="1"/>
  <c r="D171" i="13" s="1"/>
  <c r="Q65" i="5"/>
  <c r="H65" i="5"/>
  <c r="C180" i="5"/>
  <c r="M184" i="13" l="1"/>
  <c r="C185" i="13"/>
  <c r="R65" i="5"/>
  <c r="I65" i="5"/>
  <c r="C181" i="5"/>
  <c r="M185" i="13" l="1"/>
  <c r="C186" i="13"/>
  <c r="N65" i="5"/>
  <c r="G66" i="5"/>
  <c r="C182" i="5"/>
  <c r="M186" i="13" l="1"/>
  <c r="C187" i="13"/>
  <c r="C183" i="5"/>
  <c r="J182" i="5"/>
  <c r="D182" i="5"/>
  <c r="D181" i="5" s="1"/>
  <c r="D180" i="5" s="1"/>
  <c r="D179" i="5" s="1"/>
  <c r="D178" i="5" s="1"/>
  <c r="D177" i="5" s="1"/>
  <c r="D176" i="5" s="1"/>
  <c r="B171" i="5"/>
  <c r="Q66" i="5"/>
  <c r="H66" i="5"/>
  <c r="M187" i="13" l="1"/>
  <c r="C188" i="13"/>
  <c r="D175" i="5"/>
  <c r="D174" i="5" s="1"/>
  <c r="D173" i="5" s="1"/>
  <c r="D172" i="5" s="1"/>
  <c r="D171" i="5" s="1"/>
  <c r="K176" i="5"/>
  <c r="L176" i="5" s="1"/>
  <c r="M176" i="5" s="1"/>
  <c r="C184" i="5"/>
  <c r="R66" i="5"/>
  <c r="I66" i="5"/>
  <c r="L188" i="13" l="1"/>
  <c r="M188" i="13" s="1"/>
  <c r="C189" i="13"/>
  <c r="C185" i="5"/>
  <c r="N66" i="5"/>
  <c r="G67" i="5"/>
  <c r="M177" i="5"/>
  <c r="M178" i="5" s="1"/>
  <c r="M179" i="5" s="1"/>
  <c r="M180" i="5" s="1"/>
  <c r="M181" i="5" s="1"/>
  <c r="K182" i="5"/>
  <c r="L182" i="5" s="1"/>
  <c r="M182" i="5" s="1"/>
  <c r="M183" i="5" s="1"/>
  <c r="M184" i="5" s="1"/>
  <c r="M189" i="13" l="1"/>
  <c r="C190" i="13"/>
  <c r="Q67" i="5"/>
  <c r="H67" i="5"/>
  <c r="M185" i="5"/>
  <c r="C186" i="5"/>
  <c r="M190" i="13" l="1"/>
  <c r="C191" i="13"/>
  <c r="R67" i="5"/>
  <c r="I67" i="5"/>
  <c r="C187" i="5"/>
  <c r="M186" i="5"/>
  <c r="M191" i="13" l="1"/>
  <c r="C192" i="13"/>
  <c r="C188" i="5"/>
  <c r="M187" i="5"/>
  <c r="N67" i="5"/>
  <c r="G68" i="5"/>
  <c r="M192" i="13" l="1"/>
  <c r="C193" i="13"/>
  <c r="Q68" i="5"/>
  <c r="H68" i="5"/>
  <c r="J188" i="5"/>
  <c r="C189" i="5"/>
  <c r="M193" i="13" l="1"/>
  <c r="C194" i="13"/>
  <c r="R68" i="5"/>
  <c r="I68" i="5"/>
  <c r="C190" i="5"/>
  <c r="L194" i="13" l="1"/>
  <c r="M194" i="13" s="1"/>
  <c r="C195" i="13"/>
  <c r="D194" i="13"/>
  <c r="D193" i="13" s="1"/>
  <c r="D192" i="13" s="1"/>
  <c r="D191" i="13" s="1"/>
  <c r="D190" i="13" s="1"/>
  <c r="D189" i="13" s="1"/>
  <c r="D188" i="13" s="1"/>
  <c r="B183" i="13"/>
  <c r="C191" i="5"/>
  <c r="N68" i="5"/>
  <c r="G69" i="5"/>
  <c r="K194" i="13" l="1"/>
  <c r="J194" i="13" s="1"/>
  <c r="K188" i="13"/>
  <c r="J188" i="13" s="1"/>
  <c r="D187" i="13"/>
  <c r="D186" i="13" s="1"/>
  <c r="D185" i="13" s="1"/>
  <c r="D184" i="13" s="1"/>
  <c r="D183" i="13" s="1"/>
  <c r="M195" i="13"/>
  <c r="C196" i="13"/>
  <c r="C192" i="5"/>
  <c r="Q69" i="5"/>
  <c r="H69" i="5"/>
  <c r="M196" i="13" l="1"/>
  <c r="C197" i="13"/>
  <c r="R69" i="5"/>
  <c r="I69" i="5"/>
  <c r="C193" i="5"/>
  <c r="M197" i="13" l="1"/>
  <c r="C198" i="13"/>
  <c r="C194" i="5"/>
  <c r="N69" i="5"/>
  <c r="G70" i="5"/>
  <c r="M198" i="13" l="1"/>
  <c r="C199" i="13"/>
  <c r="Q70" i="5"/>
  <c r="H70" i="5"/>
  <c r="C195" i="5"/>
  <c r="D194" i="5"/>
  <c r="D193" i="5" s="1"/>
  <c r="D192" i="5" s="1"/>
  <c r="D191" i="5" s="1"/>
  <c r="D190" i="5" s="1"/>
  <c r="D189" i="5" s="1"/>
  <c r="D188" i="5" s="1"/>
  <c r="B183" i="5"/>
  <c r="M199" i="13" l="1"/>
  <c r="C200" i="13"/>
  <c r="C196" i="5"/>
  <c r="D187" i="5"/>
  <c r="D186" i="5" s="1"/>
  <c r="D185" i="5" s="1"/>
  <c r="D184" i="5" s="1"/>
  <c r="D183" i="5" s="1"/>
  <c r="K188" i="5"/>
  <c r="L188" i="5" s="1"/>
  <c r="M188" i="5" s="1"/>
  <c r="R70" i="5"/>
  <c r="I70" i="5"/>
  <c r="L200" i="13" l="1"/>
  <c r="M200" i="13" s="1"/>
  <c r="C201" i="13"/>
  <c r="C197" i="5"/>
  <c r="N70" i="5"/>
  <c r="G71" i="5"/>
  <c r="M189" i="5"/>
  <c r="M190" i="5" s="1"/>
  <c r="M191" i="5" s="1"/>
  <c r="M192" i="5" s="1"/>
  <c r="M193" i="5" s="1"/>
  <c r="J194" i="5" s="1"/>
  <c r="K194" i="5"/>
  <c r="L194" i="5" l="1"/>
  <c r="M194" i="5" s="1"/>
  <c r="M195" i="5" s="1"/>
  <c r="M196" i="5" s="1"/>
  <c r="M197" i="5" s="1"/>
  <c r="M201" i="13"/>
  <c r="C202" i="13"/>
  <c r="C198" i="5"/>
  <c r="Q71" i="5"/>
  <c r="H71" i="5"/>
  <c r="M202" i="13" l="1"/>
  <c r="C203" i="13"/>
  <c r="R71" i="5"/>
  <c r="I71" i="5"/>
  <c r="C199" i="5"/>
  <c r="M198" i="5"/>
  <c r="M203" i="13" l="1"/>
  <c r="C204" i="13"/>
  <c r="N71" i="5"/>
  <c r="G72" i="5"/>
  <c r="M199" i="5"/>
  <c r="C200" i="5"/>
  <c r="M204" i="13" l="1"/>
  <c r="C205" i="13"/>
  <c r="Q72" i="5"/>
  <c r="H72" i="5"/>
  <c r="C201" i="5"/>
  <c r="M205" i="13" l="1"/>
  <c r="C206" i="13"/>
  <c r="C202" i="5"/>
  <c r="R72" i="5"/>
  <c r="I72" i="5"/>
  <c r="L206" i="13" l="1"/>
  <c r="M206" i="13" s="1"/>
  <c r="C207" i="13"/>
  <c r="D206" i="13"/>
  <c r="D205" i="13" s="1"/>
  <c r="D204" i="13" s="1"/>
  <c r="D203" i="13" s="1"/>
  <c r="D202" i="13" s="1"/>
  <c r="D201" i="13" s="1"/>
  <c r="D200" i="13" s="1"/>
  <c r="B195" i="13"/>
  <c r="N72" i="5"/>
  <c r="G73" i="5"/>
  <c r="C203" i="5"/>
  <c r="K206" i="13" l="1"/>
  <c r="J206" i="13" s="1"/>
  <c r="K200" i="13"/>
  <c r="J200" i="13" s="1"/>
  <c r="D199" i="13"/>
  <c r="D198" i="13" s="1"/>
  <c r="D197" i="13" s="1"/>
  <c r="D196" i="13" s="1"/>
  <c r="D195" i="13" s="1"/>
  <c r="C208" i="13"/>
  <c r="M207" i="13"/>
  <c r="Q73" i="5"/>
  <c r="H73" i="5"/>
  <c r="C204" i="5"/>
  <c r="M208" i="13" l="1"/>
  <c r="C209" i="13"/>
  <c r="R73" i="5"/>
  <c r="I73" i="5"/>
  <c r="C205" i="5"/>
  <c r="M209" i="13" l="1"/>
  <c r="C210" i="13"/>
  <c r="C206" i="5"/>
  <c r="N73" i="5"/>
  <c r="G74" i="5"/>
  <c r="M210" i="13" l="1"/>
  <c r="C211" i="13"/>
  <c r="C207" i="5"/>
  <c r="D206" i="5"/>
  <c r="D205" i="5" s="1"/>
  <c r="D204" i="5" s="1"/>
  <c r="D203" i="5" s="1"/>
  <c r="D202" i="5" s="1"/>
  <c r="D201" i="5" s="1"/>
  <c r="D200" i="5" s="1"/>
  <c r="B195" i="5"/>
  <c r="Q74" i="5"/>
  <c r="H74" i="5"/>
  <c r="M211" i="13" l="1"/>
  <c r="C212" i="13"/>
  <c r="D199" i="5"/>
  <c r="D198" i="5" s="1"/>
  <c r="D197" i="5" s="1"/>
  <c r="D196" i="5" s="1"/>
  <c r="D195" i="5" s="1"/>
  <c r="K200" i="5"/>
  <c r="J200" i="5"/>
  <c r="R74" i="5"/>
  <c r="I74" i="5"/>
  <c r="C208" i="5"/>
  <c r="L212" i="13" l="1"/>
  <c r="M212" i="13" s="1"/>
  <c r="C213" i="13"/>
  <c r="L200" i="5"/>
  <c r="M200" i="5" s="1"/>
  <c r="J206" i="5"/>
  <c r="C209" i="5"/>
  <c r="N74" i="5"/>
  <c r="G75" i="5"/>
  <c r="F75" i="5"/>
  <c r="M213" i="13" l="1"/>
  <c r="C214" i="13"/>
  <c r="Q75" i="5"/>
  <c r="H75" i="5"/>
  <c r="E75" i="5"/>
  <c r="F76" i="5"/>
  <c r="C210" i="5"/>
  <c r="M201" i="5"/>
  <c r="M202" i="5" s="1"/>
  <c r="M203" i="5" s="1"/>
  <c r="M204" i="5" s="1"/>
  <c r="M205" i="5" s="1"/>
  <c r="K206" i="5"/>
  <c r="L206" i="5" s="1"/>
  <c r="M206" i="5" s="1"/>
  <c r="M207" i="5" s="1"/>
  <c r="M208" i="5" s="1"/>
  <c r="M209" i="5" s="1"/>
  <c r="M214" i="13" l="1"/>
  <c r="C215" i="13"/>
  <c r="C211" i="5"/>
  <c r="M210" i="5"/>
  <c r="E76" i="5"/>
  <c r="F77" i="5"/>
  <c r="R75" i="5"/>
  <c r="I75" i="5"/>
  <c r="M215" i="13" l="1"/>
  <c r="C216" i="13"/>
  <c r="N75" i="5"/>
  <c r="G76" i="5"/>
  <c r="E77" i="5"/>
  <c r="F78" i="5"/>
  <c r="C212" i="5"/>
  <c r="M211" i="5"/>
  <c r="M216" i="13" l="1"/>
  <c r="C217" i="13"/>
  <c r="Q76" i="5"/>
  <c r="H76" i="5"/>
  <c r="E78" i="5"/>
  <c r="F79" i="5"/>
  <c r="J212" i="5"/>
  <c r="C213" i="5"/>
  <c r="M217" i="13" l="1"/>
  <c r="C218" i="13"/>
  <c r="E79" i="5"/>
  <c r="F80" i="5"/>
  <c r="C214" i="5"/>
  <c r="R76" i="5"/>
  <c r="I76" i="5"/>
  <c r="L218" i="13" l="1"/>
  <c r="M218" i="13" s="1"/>
  <c r="D218" i="13"/>
  <c r="D217" i="13" s="1"/>
  <c r="D216" i="13" s="1"/>
  <c r="D215" i="13" s="1"/>
  <c r="D214" i="13" s="1"/>
  <c r="D213" i="13" s="1"/>
  <c r="D212" i="13" s="1"/>
  <c r="C219" i="13"/>
  <c r="B207" i="13"/>
  <c r="C215" i="5"/>
  <c r="E80" i="5"/>
  <c r="F81" i="5"/>
  <c r="N76" i="5"/>
  <c r="G77" i="5"/>
  <c r="K218" i="13" l="1"/>
  <c r="J218" i="13" s="1"/>
  <c r="M219" i="13"/>
  <c r="C220" i="13"/>
  <c r="K212" i="13"/>
  <c r="J212" i="13" s="1"/>
  <c r="D211" i="13"/>
  <c r="D210" i="13" s="1"/>
  <c r="D209" i="13" s="1"/>
  <c r="D208" i="13" s="1"/>
  <c r="D207" i="13" s="1"/>
  <c r="E81" i="5"/>
  <c r="F82" i="5"/>
  <c r="Q77" i="5"/>
  <c r="H77" i="5"/>
  <c r="C216" i="5"/>
  <c r="M220" i="13" l="1"/>
  <c r="C221" i="13"/>
  <c r="R77" i="5"/>
  <c r="I77" i="5"/>
  <c r="E82" i="5"/>
  <c r="F83" i="5"/>
  <c r="C217" i="5"/>
  <c r="M221" i="13" l="1"/>
  <c r="C222" i="13"/>
  <c r="N77" i="5"/>
  <c r="G78" i="5"/>
  <c r="E83" i="5"/>
  <c r="F84" i="5"/>
  <c r="C218" i="5"/>
  <c r="M222" i="13" l="1"/>
  <c r="C223" i="13"/>
  <c r="Q78" i="5"/>
  <c r="H78" i="5"/>
  <c r="C219" i="5"/>
  <c r="J218" i="5"/>
  <c r="D218" i="5"/>
  <c r="D217" i="5" s="1"/>
  <c r="D216" i="5" s="1"/>
  <c r="D215" i="5" s="1"/>
  <c r="D214" i="5" s="1"/>
  <c r="D213" i="5" s="1"/>
  <c r="D212" i="5" s="1"/>
  <c r="B207" i="5"/>
  <c r="E84" i="5"/>
  <c r="F85" i="5"/>
  <c r="M223" i="13" l="1"/>
  <c r="C224" i="13"/>
  <c r="D211" i="5"/>
  <c r="D210" i="5" s="1"/>
  <c r="D209" i="5" s="1"/>
  <c r="D208" i="5" s="1"/>
  <c r="D207" i="5" s="1"/>
  <c r="K212" i="5"/>
  <c r="L212" i="5" s="1"/>
  <c r="M212" i="5" s="1"/>
  <c r="E85" i="5"/>
  <c r="F86" i="5"/>
  <c r="C220" i="5"/>
  <c r="R78" i="5"/>
  <c r="I78" i="5"/>
  <c r="L224" i="13" l="1"/>
  <c r="M224" i="13" s="1"/>
  <c r="C225" i="13"/>
  <c r="E86" i="5"/>
  <c r="F87" i="5"/>
  <c r="M213" i="5"/>
  <c r="M214" i="5" s="1"/>
  <c r="M215" i="5" s="1"/>
  <c r="M216" i="5" s="1"/>
  <c r="M217" i="5" s="1"/>
  <c r="K218" i="5"/>
  <c r="L218" i="5" s="1"/>
  <c r="M218" i="5" s="1"/>
  <c r="M219" i="5" s="1"/>
  <c r="M220" i="5" s="1"/>
  <c r="N78" i="5"/>
  <c r="G79" i="5"/>
  <c r="C221" i="5"/>
  <c r="M225" i="13" l="1"/>
  <c r="C226" i="13"/>
  <c r="C222" i="5"/>
  <c r="M221" i="5"/>
  <c r="E87" i="5"/>
  <c r="F88" i="5"/>
  <c r="Q79" i="5"/>
  <c r="H79" i="5"/>
  <c r="M226" i="13" l="1"/>
  <c r="C227" i="13"/>
  <c r="R79" i="5"/>
  <c r="I79" i="5"/>
  <c r="E88" i="5"/>
  <c r="F89" i="5"/>
  <c r="C223" i="5"/>
  <c r="M222" i="5"/>
  <c r="M227" i="13" l="1"/>
  <c r="C228" i="13"/>
  <c r="N79" i="5"/>
  <c r="G80" i="5"/>
  <c r="C224" i="5"/>
  <c r="M223" i="5"/>
  <c r="E89" i="5"/>
  <c r="F90" i="5"/>
  <c r="M228" i="13" l="1"/>
  <c r="C229" i="13"/>
  <c r="C225" i="5"/>
  <c r="J224" i="5"/>
  <c r="E90" i="5"/>
  <c r="F91" i="5"/>
  <c r="Q80" i="5"/>
  <c r="H80" i="5"/>
  <c r="M229" i="13" l="1"/>
  <c r="C230" i="13"/>
  <c r="R80" i="5"/>
  <c r="I80" i="5"/>
  <c r="E91" i="5"/>
  <c r="F92" i="5"/>
  <c r="C226" i="5"/>
  <c r="L230" i="13" l="1"/>
  <c r="M230" i="13" s="1"/>
  <c r="D230" i="13"/>
  <c r="D229" i="13" s="1"/>
  <c r="D228" i="13" s="1"/>
  <c r="D227" i="13" s="1"/>
  <c r="D226" i="13" s="1"/>
  <c r="D225" i="13" s="1"/>
  <c r="D224" i="13" s="1"/>
  <c r="C231" i="13"/>
  <c r="B219" i="13"/>
  <c r="E92" i="5"/>
  <c r="F93" i="5"/>
  <c r="N80" i="5"/>
  <c r="G81" i="5"/>
  <c r="C227" i="5"/>
  <c r="K230" i="13" l="1"/>
  <c r="J230" i="13" s="1"/>
  <c r="M231" i="13"/>
  <c r="C232" i="13"/>
  <c r="K224" i="13"/>
  <c r="J224" i="13" s="1"/>
  <c r="D223" i="13"/>
  <c r="D222" i="13" s="1"/>
  <c r="D221" i="13" s="1"/>
  <c r="D220" i="13" s="1"/>
  <c r="D219" i="13" s="1"/>
  <c r="E93" i="5"/>
  <c r="F94" i="5"/>
  <c r="C228" i="5"/>
  <c r="Q81" i="5"/>
  <c r="H81" i="5"/>
  <c r="M232" i="13" l="1"/>
  <c r="C233" i="13"/>
  <c r="R81" i="5"/>
  <c r="I81" i="5"/>
  <c r="C229" i="5"/>
  <c r="E94" i="5"/>
  <c r="F95" i="5"/>
  <c r="M233" i="13" l="1"/>
  <c r="C234" i="13"/>
  <c r="C230" i="5"/>
  <c r="N81" i="5"/>
  <c r="G82" i="5"/>
  <c r="E95" i="5"/>
  <c r="F96" i="5"/>
  <c r="M234" i="13" l="1"/>
  <c r="C235" i="13"/>
  <c r="E96" i="5"/>
  <c r="F97" i="5"/>
  <c r="D230" i="5"/>
  <c r="D229" i="5" s="1"/>
  <c r="D228" i="5" s="1"/>
  <c r="D227" i="5" s="1"/>
  <c r="D226" i="5" s="1"/>
  <c r="D225" i="5" s="1"/>
  <c r="D224" i="5" s="1"/>
  <c r="C231" i="5"/>
  <c r="J230" i="5"/>
  <c r="B219" i="5"/>
  <c r="Q82" i="5"/>
  <c r="H82" i="5"/>
  <c r="M235" i="13" l="1"/>
  <c r="C236" i="13"/>
  <c r="R82" i="5"/>
  <c r="I82" i="5"/>
  <c r="C232" i="5"/>
  <c r="D223" i="5"/>
  <c r="D222" i="5" s="1"/>
  <c r="D221" i="5" s="1"/>
  <c r="D220" i="5" s="1"/>
  <c r="D219" i="5" s="1"/>
  <c r="K224" i="5"/>
  <c r="L224" i="5" s="1"/>
  <c r="M224" i="5" s="1"/>
  <c r="E97" i="5"/>
  <c r="F98" i="5"/>
  <c r="L236" i="13" l="1"/>
  <c r="M236" i="13" s="1"/>
  <c r="C237" i="13"/>
  <c r="M225" i="5"/>
  <c r="M226" i="5" s="1"/>
  <c r="M227" i="5" s="1"/>
  <c r="M228" i="5" s="1"/>
  <c r="M229" i="5" s="1"/>
  <c r="K230" i="5"/>
  <c r="L230" i="5" s="1"/>
  <c r="M230" i="5" s="1"/>
  <c r="M231" i="5" s="1"/>
  <c r="M232" i="5" s="1"/>
  <c r="N82" i="5"/>
  <c r="G83" i="5"/>
  <c r="E98" i="5"/>
  <c r="F99" i="5"/>
  <c r="C233" i="5"/>
  <c r="M237" i="13" l="1"/>
  <c r="C238" i="13"/>
  <c r="C234" i="5"/>
  <c r="M233" i="5"/>
  <c r="Q83" i="5"/>
  <c r="H83" i="5"/>
  <c r="E99" i="5"/>
  <c r="F100" i="5"/>
  <c r="M238" i="13" l="1"/>
  <c r="C239" i="13"/>
  <c r="R83" i="5"/>
  <c r="I83" i="5"/>
  <c r="E100" i="5"/>
  <c r="F101" i="5"/>
  <c r="C235" i="5"/>
  <c r="M234" i="5"/>
  <c r="M239" i="13" l="1"/>
  <c r="C240" i="13"/>
  <c r="E101" i="5"/>
  <c r="F102" i="5"/>
  <c r="M235" i="5"/>
  <c r="C236" i="5"/>
  <c r="N83" i="5"/>
  <c r="G84" i="5"/>
  <c r="M240" i="13" l="1"/>
  <c r="C241" i="13"/>
  <c r="C237" i="5"/>
  <c r="J236" i="5"/>
  <c r="E102" i="5"/>
  <c r="F103" i="5"/>
  <c r="Q84" i="5"/>
  <c r="H84" i="5"/>
  <c r="M241" i="13" l="1"/>
  <c r="C242" i="13"/>
  <c r="E103" i="5"/>
  <c r="F104" i="5"/>
  <c r="R84" i="5"/>
  <c r="I84" i="5"/>
  <c r="C238" i="5"/>
  <c r="L242" i="13" l="1"/>
  <c r="M242" i="13" s="1"/>
  <c r="D242" i="13"/>
  <c r="D241" i="13" s="1"/>
  <c r="D240" i="13" s="1"/>
  <c r="D239" i="13" s="1"/>
  <c r="D238" i="13" s="1"/>
  <c r="D237" i="13" s="1"/>
  <c r="D236" i="13" s="1"/>
  <c r="C243" i="13"/>
  <c r="B231" i="13"/>
  <c r="E104" i="5"/>
  <c r="F105" i="5"/>
  <c r="C239" i="5"/>
  <c r="N84" i="5"/>
  <c r="G85" i="5"/>
  <c r="K242" i="13" l="1"/>
  <c r="J242" i="13" s="1"/>
  <c r="M243" i="13"/>
  <c r="C244" i="13"/>
  <c r="K236" i="13"/>
  <c r="J236" i="13" s="1"/>
  <c r="D235" i="13"/>
  <c r="D234" i="13" s="1"/>
  <c r="D233" i="13" s="1"/>
  <c r="D232" i="13" s="1"/>
  <c r="D231" i="13" s="1"/>
  <c r="C240" i="5"/>
  <c r="Q85" i="5"/>
  <c r="H85" i="5"/>
  <c r="E105" i="5"/>
  <c r="F106" i="5"/>
  <c r="M244" i="13" l="1"/>
  <c r="C245" i="13"/>
  <c r="R85" i="5"/>
  <c r="I85" i="5"/>
  <c r="C241" i="5"/>
  <c r="E106" i="5"/>
  <c r="F107" i="5"/>
  <c r="M245" i="13" l="1"/>
  <c r="C246" i="13"/>
  <c r="C242" i="5"/>
  <c r="E107" i="5"/>
  <c r="F108" i="5"/>
  <c r="N85" i="5"/>
  <c r="G86" i="5"/>
  <c r="M246" i="13" l="1"/>
  <c r="C247" i="13"/>
  <c r="E108" i="5"/>
  <c r="F109" i="5"/>
  <c r="Q86" i="5"/>
  <c r="H86" i="5"/>
  <c r="D242" i="5"/>
  <c r="D241" i="5" s="1"/>
  <c r="D240" i="5" s="1"/>
  <c r="D239" i="5" s="1"/>
  <c r="D238" i="5" s="1"/>
  <c r="D237" i="5" s="1"/>
  <c r="D236" i="5" s="1"/>
  <c r="C243" i="5"/>
  <c r="J242" i="5"/>
  <c r="B231" i="5"/>
  <c r="M247" i="13" l="1"/>
  <c r="C248" i="13"/>
  <c r="R86" i="5"/>
  <c r="I86" i="5"/>
  <c r="C244" i="5"/>
  <c r="E109" i="5"/>
  <c r="F110" i="5"/>
  <c r="D235" i="5"/>
  <c r="D234" i="5" s="1"/>
  <c r="D233" i="5" s="1"/>
  <c r="D232" i="5" s="1"/>
  <c r="D231" i="5" s="1"/>
  <c r="K236" i="5"/>
  <c r="L236" i="5" s="1"/>
  <c r="M236" i="5" s="1"/>
  <c r="L248" i="13" l="1"/>
  <c r="M248" i="13" s="1"/>
  <c r="C249" i="13"/>
  <c r="M237" i="5"/>
  <c r="M238" i="5" s="1"/>
  <c r="M239" i="5" s="1"/>
  <c r="M240" i="5" s="1"/>
  <c r="M241" i="5" s="1"/>
  <c r="K242" i="5"/>
  <c r="L242" i="5" s="1"/>
  <c r="M242" i="5" s="1"/>
  <c r="M243" i="5" s="1"/>
  <c r="M244" i="5" s="1"/>
  <c r="C245" i="5"/>
  <c r="N86" i="5"/>
  <c r="G87" i="5"/>
  <c r="E110" i="5"/>
  <c r="F111" i="5"/>
  <c r="M249" i="13" l="1"/>
  <c r="C250" i="13"/>
  <c r="E111" i="5"/>
  <c r="F112" i="5"/>
  <c r="Q87" i="5"/>
  <c r="H87" i="5"/>
  <c r="C246" i="5"/>
  <c r="M245" i="5"/>
  <c r="M250" i="13" l="1"/>
  <c r="C251" i="13"/>
  <c r="R87" i="5"/>
  <c r="I87" i="5"/>
  <c r="E112" i="5"/>
  <c r="F113" i="5"/>
  <c r="M246" i="5"/>
  <c r="C247" i="5"/>
  <c r="M251" i="13" l="1"/>
  <c r="C252" i="13"/>
  <c r="E113" i="5"/>
  <c r="F114" i="5"/>
  <c r="C248" i="5"/>
  <c r="M247" i="5"/>
  <c r="N87" i="5"/>
  <c r="G88" i="5"/>
  <c r="M252" i="13" l="1"/>
  <c r="C253" i="13"/>
  <c r="J248" i="5"/>
  <c r="C249" i="5"/>
  <c r="E114" i="5"/>
  <c r="F115" i="5"/>
  <c r="Q88" i="5"/>
  <c r="H88" i="5"/>
  <c r="M253" i="13" l="1"/>
  <c r="C254" i="13"/>
  <c r="R88" i="5"/>
  <c r="I88" i="5"/>
  <c r="E115" i="5"/>
  <c r="F116" i="5"/>
  <c r="C250" i="5"/>
  <c r="L254" i="13" l="1"/>
  <c r="M254" i="13" s="1"/>
  <c r="C255" i="13"/>
  <c r="D254" i="13"/>
  <c r="D253" i="13" s="1"/>
  <c r="D252" i="13" s="1"/>
  <c r="D251" i="13" s="1"/>
  <c r="D250" i="13" s="1"/>
  <c r="D249" i="13" s="1"/>
  <c r="D248" i="13" s="1"/>
  <c r="B243" i="13"/>
  <c r="C251" i="5"/>
  <c r="N88" i="5"/>
  <c r="G89" i="5"/>
  <c r="E116" i="5"/>
  <c r="F117" i="5"/>
  <c r="K254" i="13" l="1"/>
  <c r="J254" i="13" s="1"/>
  <c r="K248" i="13"/>
  <c r="J248" i="13" s="1"/>
  <c r="D247" i="13"/>
  <c r="D246" i="13" s="1"/>
  <c r="D245" i="13" s="1"/>
  <c r="D244" i="13" s="1"/>
  <c r="D243" i="13" s="1"/>
  <c r="M255" i="13"/>
  <c r="C256" i="13"/>
  <c r="Q89" i="5"/>
  <c r="H89" i="5"/>
  <c r="C252" i="5"/>
  <c r="E117" i="5"/>
  <c r="F118" i="5"/>
  <c r="M256" i="13" l="1"/>
  <c r="C257" i="13"/>
  <c r="E118" i="5"/>
  <c r="F119" i="5"/>
  <c r="C253" i="5"/>
  <c r="R89" i="5"/>
  <c r="I89" i="5"/>
  <c r="M257" i="13" l="1"/>
  <c r="C258" i="13"/>
  <c r="E119" i="5"/>
  <c r="F120" i="5"/>
  <c r="N89" i="5"/>
  <c r="G90" i="5"/>
  <c r="C254" i="5"/>
  <c r="M258" i="13" l="1"/>
  <c r="C259" i="13"/>
  <c r="Q90" i="5"/>
  <c r="H90" i="5"/>
  <c r="D254" i="5"/>
  <c r="D253" i="5" s="1"/>
  <c r="D252" i="5" s="1"/>
  <c r="D251" i="5" s="1"/>
  <c r="D250" i="5" s="1"/>
  <c r="D249" i="5" s="1"/>
  <c r="D248" i="5" s="1"/>
  <c r="C255" i="5"/>
  <c r="B243" i="5"/>
  <c r="E120" i="5"/>
  <c r="F121" i="5"/>
  <c r="M259" i="13" l="1"/>
  <c r="C260" i="13"/>
  <c r="E121" i="5"/>
  <c r="F122" i="5"/>
  <c r="C256" i="5"/>
  <c r="R90" i="5"/>
  <c r="I90" i="5"/>
  <c r="D247" i="5"/>
  <c r="D246" i="5" s="1"/>
  <c r="D245" i="5" s="1"/>
  <c r="D244" i="5" s="1"/>
  <c r="D243" i="5" s="1"/>
  <c r="K248" i="5"/>
  <c r="L248" i="5" s="1"/>
  <c r="M248" i="5" s="1"/>
  <c r="L260" i="13" l="1"/>
  <c r="M260" i="13" s="1"/>
  <c r="C261" i="13"/>
  <c r="M249" i="5"/>
  <c r="M250" i="5" s="1"/>
  <c r="M251" i="5" s="1"/>
  <c r="M252" i="5" s="1"/>
  <c r="M253" i="5" s="1"/>
  <c r="K254" i="5"/>
  <c r="N90" i="5"/>
  <c r="G91" i="5"/>
  <c r="E122" i="5"/>
  <c r="F123" i="5"/>
  <c r="C257" i="5"/>
  <c r="M261" i="13" l="1"/>
  <c r="C262" i="13"/>
  <c r="J254" i="5"/>
  <c r="L254" i="5" s="1"/>
  <c r="M254" i="5" s="1"/>
  <c r="M255" i="5" s="1"/>
  <c r="M256" i="5" s="1"/>
  <c r="M257" i="5" s="1"/>
  <c r="C258" i="5"/>
  <c r="E123" i="5"/>
  <c r="F124" i="5"/>
  <c r="Q91" i="5"/>
  <c r="H91" i="5"/>
  <c r="M262" i="13" l="1"/>
  <c r="C263" i="13"/>
  <c r="E124" i="5"/>
  <c r="F125" i="5"/>
  <c r="R91" i="5"/>
  <c r="I91" i="5"/>
  <c r="C259" i="5"/>
  <c r="M258" i="5"/>
  <c r="M263" i="13" l="1"/>
  <c r="C264" i="13"/>
  <c r="E125" i="5"/>
  <c r="F126" i="5"/>
  <c r="C260" i="5"/>
  <c r="M259" i="5"/>
  <c r="N91" i="5"/>
  <c r="G92" i="5"/>
  <c r="M264" i="13" l="1"/>
  <c r="C265" i="13"/>
  <c r="C261" i="5"/>
  <c r="E126" i="5"/>
  <c r="F127" i="5"/>
  <c r="Q92" i="5"/>
  <c r="H92" i="5"/>
  <c r="M265" i="13" l="1"/>
  <c r="C266" i="13"/>
  <c r="E127" i="5"/>
  <c r="F128" i="5"/>
  <c r="C262" i="5"/>
  <c r="R92" i="5"/>
  <c r="I92" i="5"/>
  <c r="L266" i="13" l="1"/>
  <c r="M266" i="13" s="1"/>
  <c r="D266" i="13"/>
  <c r="D265" i="13" s="1"/>
  <c r="D264" i="13" s="1"/>
  <c r="D263" i="13" s="1"/>
  <c r="D262" i="13" s="1"/>
  <c r="D261" i="13" s="1"/>
  <c r="D260" i="13" s="1"/>
  <c r="C267" i="13"/>
  <c r="B255" i="13"/>
  <c r="E128" i="5"/>
  <c r="F129" i="5"/>
  <c r="C263" i="5"/>
  <c r="N92" i="5"/>
  <c r="G93" i="5"/>
  <c r="K266" i="13" l="1"/>
  <c r="J266" i="13" s="1"/>
  <c r="M267" i="13"/>
  <c r="C268" i="13"/>
  <c r="K260" i="13"/>
  <c r="J260" i="13" s="1"/>
  <c r="D259" i="13"/>
  <c r="D258" i="13" s="1"/>
  <c r="D257" i="13" s="1"/>
  <c r="D256" i="13" s="1"/>
  <c r="D255" i="13" s="1"/>
  <c r="Q93" i="5"/>
  <c r="H93" i="5"/>
  <c r="C264" i="5"/>
  <c r="E129" i="5"/>
  <c r="F130" i="5"/>
  <c r="M268" i="13" l="1"/>
  <c r="C269" i="13"/>
  <c r="C265" i="5"/>
  <c r="E130" i="5"/>
  <c r="F131" i="5"/>
  <c r="R93" i="5"/>
  <c r="I93" i="5"/>
  <c r="M269" i="13" l="1"/>
  <c r="C270" i="13"/>
  <c r="C266" i="5"/>
  <c r="N93" i="5"/>
  <c r="G94" i="5"/>
  <c r="E131" i="5"/>
  <c r="F132" i="5"/>
  <c r="M270" i="13" l="1"/>
  <c r="C271" i="13"/>
  <c r="E132" i="5"/>
  <c r="F133" i="5"/>
  <c r="C267" i="5"/>
  <c r="D266" i="5"/>
  <c r="D265" i="5" s="1"/>
  <c r="D264" i="5" s="1"/>
  <c r="D263" i="5" s="1"/>
  <c r="D262" i="5" s="1"/>
  <c r="D261" i="5" s="1"/>
  <c r="D260" i="5" s="1"/>
  <c r="B255" i="5"/>
  <c r="Q94" i="5"/>
  <c r="H94" i="5"/>
  <c r="M271" i="13" l="1"/>
  <c r="C272" i="13"/>
  <c r="D259" i="5"/>
  <c r="D258" i="5" s="1"/>
  <c r="D257" i="5" s="1"/>
  <c r="D256" i="5" s="1"/>
  <c r="D255" i="5" s="1"/>
  <c r="J260" i="5"/>
  <c r="K260" i="5"/>
  <c r="C268" i="5"/>
  <c r="E133" i="5"/>
  <c r="F134" i="5"/>
  <c r="R94" i="5"/>
  <c r="I94" i="5"/>
  <c r="L272" i="13" l="1"/>
  <c r="M272" i="13" s="1"/>
  <c r="C273" i="13"/>
  <c r="E134" i="5"/>
  <c r="C269" i="5"/>
  <c r="L260" i="5"/>
  <c r="M260" i="5" s="1"/>
  <c r="J266" i="5"/>
  <c r="N94" i="5"/>
  <c r="G95" i="5"/>
  <c r="M273" i="13" l="1"/>
  <c r="C274" i="13"/>
  <c r="Q95" i="5"/>
  <c r="H95" i="5"/>
  <c r="M261" i="5"/>
  <c r="M262" i="5" s="1"/>
  <c r="M263" i="5" s="1"/>
  <c r="M264" i="5" s="1"/>
  <c r="M265" i="5" s="1"/>
  <c r="K266" i="5"/>
  <c r="L266" i="5" s="1"/>
  <c r="M266" i="5" s="1"/>
  <c r="M267" i="5" s="1"/>
  <c r="M268" i="5" s="1"/>
  <c r="M269" i="5" s="1"/>
  <c r="C270" i="5"/>
  <c r="M274" i="13" l="1"/>
  <c r="C275" i="13"/>
  <c r="R95" i="5"/>
  <c r="I95" i="5"/>
  <c r="C271" i="5"/>
  <c r="M270" i="5"/>
  <c r="M275" i="13" l="1"/>
  <c r="C276" i="13"/>
  <c r="N95" i="5"/>
  <c r="G96" i="5"/>
  <c r="C272" i="5"/>
  <c r="M271" i="5"/>
  <c r="M276" i="13" l="1"/>
  <c r="C277" i="13"/>
  <c r="J272" i="5"/>
  <c r="C273" i="5"/>
  <c r="Q96" i="5"/>
  <c r="H96" i="5"/>
  <c r="M277" i="13" l="1"/>
  <c r="C278" i="13"/>
  <c r="C274" i="5"/>
  <c r="R96" i="5"/>
  <c r="I96" i="5"/>
  <c r="L278" i="13" l="1"/>
  <c r="M278" i="13" s="1"/>
  <c r="D278" i="13"/>
  <c r="D277" i="13" s="1"/>
  <c r="D276" i="13" s="1"/>
  <c r="D275" i="13" s="1"/>
  <c r="D274" i="13" s="1"/>
  <c r="D273" i="13" s="1"/>
  <c r="D272" i="13" s="1"/>
  <c r="C279" i="13"/>
  <c r="B267" i="13"/>
  <c r="N96" i="5"/>
  <c r="G97" i="5"/>
  <c r="C275" i="5"/>
  <c r="K278" i="13" l="1"/>
  <c r="J278" i="13" s="1"/>
  <c r="M279" i="13"/>
  <c r="C280" i="13"/>
  <c r="K272" i="13"/>
  <c r="J272" i="13" s="1"/>
  <c r="D271" i="13"/>
  <c r="D270" i="13" s="1"/>
  <c r="D269" i="13" s="1"/>
  <c r="D268" i="13" s="1"/>
  <c r="D267" i="13" s="1"/>
  <c r="C276" i="5"/>
  <c r="Q97" i="5"/>
  <c r="H97" i="5"/>
  <c r="M280" i="13" l="1"/>
  <c r="C281" i="13"/>
  <c r="C277" i="5"/>
  <c r="R97" i="5"/>
  <c r="I97" i="5"/>
  <c r="M281" i="13" l="1"/>
  <c r="C282" i="13"/>
  <c r="N97" i="5"/>
  <c r="G98" i="5"/>
  <c r="C278" i="5"/>
  <c r="M282" i="13" l="1"/>
  <c r="C283" i="13"/>
  <c r="C279" i="5"/>
  <c r="J278" i="5"/>
  <c r="D278" i="5"/>
  <c r="D277" i="5" s="1"/>
  <c r="D276" i="5" s="1"/>
  <c r="D275" i="5" s="1"/>
  <c r="D274" i="5" s="1"/>
  <c r="D273" i="5" s="1"/>
  <c r="D272" i="5" s="1"/>
  <c r="B267" i="5"/>
  <c r="Q98" i="5"/>
  <c r="H98" i="5"/>
  <c r="M283" i="13" l="1"/>
  <c r="C284" i="13"/>
  <c r="R98" i="5"/>
  <c r="I98" i="5"/>
  <c r="C280" i="5"/>
  <c r="D271" i="5"/>
  <c r="D270" i="5" s="1"/>
  <c r="D269" i="5" s="1"/>
  <c r="D268" i="5" s="1"/>
  <c r="D267" i="5" s="1"/>
  <c r="K272" i="5"/>
  <c r="L272" i="5" s="1"/>
  <c r="M272" i="5" s="1"/>
  <c r="L284" i="13" l="1"/>
  <c r="M284" i="13" s="1"/>
  <c r="C285" i="13"/>
  <c r="C281" i="5"/>
  <c r="M273" i="5"/>
  <c r="M274" i="5" s="1"/>
  <c r="M275" i="5" s="1"/>
  <c r="M276" i="5" s="1"/>
  <c r="M277" i="5" s="1"/>
  <c r="K278" i="5"/>
  <c r="L278" i="5" s="1"/>
  <c r="M278" i="5" s="1"/>
  <c r="M279" i="5" s="1"/>
  <c r="M280" i="5" s="1"/>
  <c r="N98" i="5"/>
  <c r="G99" i="5"/>
  <c r="M285" i="13" l="1"/>
  <c r="C286" i="13"/>
  <c r="C282" i="5"/>
  <c r="M281" i="5"/>
  <c r="Q99" i="5"/>
  <c r="H99" i="5"/>
  <c r="M286" i="13" l="1"/>
  <c r="C287" i="13"/>
  <c r="C283" i="5"/>
  <c r="M282" i="5"/>
  <c r="R99" i="5"/>
  <c r="I99" i="5"/>
  <c r="M287" i="13" l="1"/>
  <c r="C288" i="13"/>
  <c r="N99" i="5"/>
  <c r="G100" i="5"/>
  <c r="C284" i="5"/>
  <c r="M283" i="5"/>
  <c r="M288" i="13" l="1"/>
  <c r="C289" i="13"/>
  <c r="Q100" i="5"/>
  <c r="H100" i="5"/>
  <c r="C285" i="5"/>
  <c r="J284" i="5"/>
  <c r="M289" i="13" l="1"/>
  <c r="C290" i="13"/>
  <c r="C286" i="5"/>
  <c r="R100" i="5"/>
  <c r="I100" i="5"/>
  <c r="L290" i="13" l="1"/>
  <c r="M290" i="13" s="1"/>
  <c r="D290" i="13"/>
  <c r="D289" i="13" s="1"/>
  <c r="D288" i="13" s="1"/>
  <c r="D287" i="13" s="1"/>
  <c r="D286" i="13" s="1"/>
  <c r="D285" i="13" s="1"/>
  <c r="D284" i="13" s="1"/>
  <c r="C291" i="13"/>
  <c r="B279" i="13"/>
  <c r="C287" i="5"/>
  <c r="N100" i="5"/>
  <c r="G101" i="5"/>
  <c r="K290" i="13" l="1"/>
  <c r="J290" i="13" s="1"/>
  <c r="M291" i="13"/>
  <c r="C292" i="13"/>
  <c r="K284" i="13"/>
  <c r="J284" i="13" s="1"/>
  <c r="D283" i="13"/>
  <c r="D282" i="13" s="1"/>
  <c r="D281" i="13" s="1"/>
  <c r="D280" i="13" s="1"/>
  <c r="D279" i="13" s="1"/>
  <c r="C288" i="5"/>
  <c r="Q101" i="5"/>
  <c r="H101" i="5"/>
  <c r="M292" i="13" l="1"/>
  <c r="C293" i="13"/>
  <c r="R101" i="5"/>
  <c r="I101" i="5"/>
  <c r="C289" i="5"/>
  <c r="M293" i="13" l="1"/>
  <c r="C294" i="13"/>
  <c r="N101" i="5"/>
  <c r="G102" i="5"/>
  <c r="C290" i="5"/>
  <c r="M294" i="13" l="1"/>
  <c r="C295" i="13"/>
  <c r="D290" i="5"/>
  <c r="D289" i="5" s="1"/>
  <c r="D288" i="5" s="1"/>
  <c r="D287" i="5" s="1"/>
  <c r="D286" i="5" s="1"/>
  <c r="D285" i="5" s="1"/>
  <c r="D284" i="5" s="1"/>
  <c r="C291" i="5"/>
  <c r="J290" i="5"/>
  <c r="B279" i="5"/>
  <c r="Q102" i="5"/>
  <c r="H102" i="5"/>
  <c r="M295" i="13" l="1"/>
  <c r="C296" i="13"/>
  <c r="C292" i="5"/>
  <c r="D283" i="5"/>
  <c r="D282" i="5" s="1"/>
  <c r="D281" i="5" s="1"/>
  <c r="D280" i="5" s="1"/>
  <c r="D279" i="5" s="1"/>
  <c r="K284" i="5"/>
  <c r="L284" i="5" s="1"/>
  <c r="M284" i="5" s="1"/>
  <c r="R102" i="5"/>
  <c r="I102" i="5"/>
  <c r="L296" i="13" l="1"/>
  <c r="M296" i="13" s="1"/>
  <c r="C297" i="13"/>
  <c r="M285" i="5"/>
  <c r="M286" i="5" s="1"/>
  <c r="M287" i="5" s="1"/>
  <c r="M288" i="5" s="1"/>
  <c r="M289" i="5" s="1"/>
  <c r="K290" i="5"/>
  <c r="L290" i="5" s="1"/>
  <c r="M290" i="5" s="1"/>
  <c r="M291" i="5" s="1"/>
  <c r="M292" i="5" s="1"/>
  <c r="N102" i="5"/>
  <c r="G103" i="5"/>
  <c r="C293" i="5"/>
  <c r="M297" i="13" l="1"/>
  <c r="C298" i="13"/>
  <c r="C294" i="5"/>
  <c r="M293" i="5"/>
  <c r="Q103" i="5"/>
  <c r="H103" i="5"/>
  <c r="M298" i="13" l="1"/>
  <c r="C299" i="13"/>
  <c r="R103" i="5"/>
  <c r="I103" i="5"/>
  <c r="C295" i="5"/>
  <c r="M294" i="5"/>
  <c r="M299" i="13" l="1"/>
  <c r="C300" i="13"/>
  <c r="C296" i="5"/>
  <c r="M295" i="5"/>
  <c r="N103" i="5"/>
  <c r="G104" i="5"/>
  <c r="M300" i="13" l="1"/>
  <c r="C301" i="13"/>
  <c r="J296" i="5"/>
  <c r="C297" i="5"/>
  <c r="Q104" i="5"/>
  <c r="H104" i="5"/>
  <c r="M301" i="13" l="1"/>
  <c r="C302" i="13"/>
  <c r="R104" i="5"/>
  <c r="I104" i="5"/>
  <c r="C298" i="5"/>
  <c r="L302" i="13" l="1"/>
  <c r="M302" i="13" s="1"/>
  <c r="D302" i="13"/>
  <c r="D301" i="13" s="1"/>
  <c r="D300" i="13" s="1"/>
  <c r="D299" i="13" s="1"/>
  <c r="D298" i="13" s="1"/>
  <c r="D297" i="13" s="1"/>
  <c r="D296" i="13" s="1"/>
  <c r="C303" i="13"/>
  <c r="B291" i="13"/>
  <c r="C299" i="5"/>
  <c r="N104" i="5"/>
  <c r="G105" i="5"/>
  <c r="K302" i="13" l="1"/>
  <c r="J302" i="13" s="1"/>
  <c r="M303" i="13"/>
  <c r="C304" i="13"/>
  <c r="K296" i="13"/>
  <c r="J296" i="13" s="1"/>
  <c r="D295" i="13"/>
  <c r="D294" i="13" s="1"/>
  <c r="D293" i="13" s="1"/>
  <c r="D292" i="13" s="1"/>
  <c r="D291" i="13" s="1"/>
  <c r="Q105" i="5"/>
  <c r="H105" i="5"/>
  <c r="C300" i="5"/>
  <c r="M304" i="13" l="1"/>
  <c r="C305" i="13"/>
  <c r="R105" i="5"/>
  <c r="I105" i="5"/>
  <c r="C301" i="5"/>
  <c r="M305" i="13" l="1"/>
  <c r="C306" i="13"/>
  <c r="C302" i="5"/>
  <c r="N105" i="5"/>
  <c r="G106" i="5"/>
  <c r="M306" i="13" l="1"/>
  <c r="C307" i="13"/>
  <c r="Q106" i="5"/>
  <c r="H106" i="5"/>
  <c r="C303" i="5"/>
  <c r="J302" i="5"/>
  <c r="D302" i="5"/>
  <c r="D301" i="5" s="1"/>
  <c r="D300" i="5" s="1"/>
  <c r="D299" i="5" s="1"/>
  <c r="D298" i="5" s="1"/>
  <c r="D297" i="5" s="1"/>
  <c r="D296" i="5" s="1"/>
  <c r="B291" i="5"/>
  <c r="M307" i="13" l="1"/>
  <c r="C308" i="13"/>
  <c r="D295" i="5"/>
  <c r="D294" i="5" s="1"/>
  <c r="D293" i="5" s="1"/>
  <c r="D292" i="5" s="1"/>
  <c r="D291" i="5" s="1"/>
  <c r="K296" i="5"/>
  <c r="L296" i="5" s="1"/>
  <c r="M296" i="5" s="1"/>
  <c r="C304" i="5"/>
  <c r="R106" i="5"/>
  <c r="I106" i="5"/>
  <c r="L308" i="13" l="1"/>
  <c r="M308" i="13" s="1"/>
  <c r="C309" i="13"/>
  <c r="C305" i="5"/>
  <c r="M297" i="5"/>
  <c r="M298" i="5" s="1"/>
  <c r="M299" i="5" s="1"/>
  <c r="M300" i="5" s="1"/>
  <c r="M301" i="5" s="1"/>
  <c r="K302" i="5"/>
  <c r="L302" i="5" s="1"/>
  <c r="M302" i="5" s="1"/>
  <c r="M303" i="5" s="1"/>
  <c r="M304" i="5" s="1"/>
  <c r="N106" i="5"/>
  <c r="G107" i="5"/>
  <c r="M309" i="13" l="1"/>
  <c r="C310" i="13"/>
  <c r="C306" i="5"/>
  <c r="M305" i="5"/>
  <c r="Q107" i="5"/>
  <c r="H107" i="5"/>
  <c r="M310" i="13" l="1"/>
  <c r="C311" i="13"/>
  <c r="C307" i="5"/>
  <c r="M306" i="5"/>
  <c r="R107" i="5"/>
  <c r="I107" i="5"/>
  <c r="M311" i="13" l="1"/>
  <c r="C312" i="13"/>
  <c r="C308" i="5"/>
  <c r="M307" i="5"/>
  <c r="N107" i="5"/>
  <c r="G108" i="5"/>
  <c r="M312" i="13" l="1"/>
  <c r="C313" i="13"/>
  <c r="C309" i="5"/>
  <c r="J308" i="5"/>
  <c r="Q108" i="5"/>
  <c r="H108" i="5"/>
  <c r="M313" i="13" l="1"/>
  <c r="C314" i="13"/>
  <c r="C310" i="5"/>
  <c r="R108" i="5"/>
  <c r="I108" i="5"/>
  <c r="L314" i="13" l="1"/>
  <c r="M314" i="13" s="1"/>
  <c r="C315" i="13"/>
  <c r="D314" i="13"/>
  <c r="D313" i="13" s="1"/>
  <c r="D312" i="13" s="1"/>
  <c r="D311" i="13" s="1"/>
  <c r="D310" i="13" s="1"/>
  <c r="D309" i="13" s="1"/>
  <c r="D308" i="13" s="1"/>
  <c r="B303" i="13"/>
  <c r="N108" i="5"/>
  <c r="G109" i="5"/>
  <c r="C311" i="5"/>
  <c r="K314" i="13" l="1"/>
  <c r="J314" i="13" s="1"/>
  <c r="K308" i="13"/>
  <c r="J308" i="13" s="1"/>
  <c r="D307" i="13"/>
  <c r="D306" i="13" s="1"/>
  <c r="D305" i="13" s="1"/>
  <c r="D304" i="13" s="1"/>
  <c r="D303" i="13" s="1"/>
  <c r="M315" i="13"/>
  <c r="C316" i="13"/>
  <c r="C312" i="5"/>
  <c r="Q109" i="5"/>
  <c r="H109" i="5"/>
  <c r="M316" i="13" l="1"/>
  <c r="C317" i="13"/>
  <c r="R109" i="5"/>
  <c r="I109" i="5"/>
  <c r="C313" i="5"/>
  <c r="M317" i="13" l="1"/>
  <c r="C318" i="13"/>
  <c r="N109" i="5"/>
  <c r="G110" i="5"/>
  <c r="C314" i="5"/>
  <c r="M318" i="13" l="1"/>
  <c r="C319" i="13"/>
  <c r="D314" i="5"/>
  <c r="D313" i="5" s="1"/>
  <c r="D312" i="5" s="1"/>
  <c r="D311" i="5" s="1"/>
  <c r="D310" i="5" s="1"/>
  <c r="D309" i="5" s="1"/>
  <c r="D308" i="5" s="1"/>
  <c r="C315" i="5"/>
  <c r="B303" i="5"/>
  <c r="Q110" i="5"/>
  <c r="H110" i="5"/>
  <c r="M319" i="13" l="1"/>
  <c r="C320" i="13"/>
  <c r="C316" i="5"/>
  <c r="R110" i="5"/>
  <c r="I110" i="5"/>
  <c r="D307" i="5"/>
  <c r="D306" i="5" s="1"/>
  <c r="D305" i="5" s="1"/>
  <c r="D304" i="5" s="1"/>
  <c r="D303" i="5" s="1"/>
  <c r="K308" i="5"/>
  <c r="L308" i="5" s="1"/>
  <c r="M308" i="5" s="1"/>
  <c r="L320" i="13" l="1"/>
  <c r="M320" i="13" s="1"/>
  <c r="C321" i="13"/>
  <c r="N110" i="5"/>
  <c r="G111" i="5"/>
  <c r="M309" i="5"/>
  <c r="M310" i="5" s="1"/>
  <c r="M311" i="5" s="1"/>
  <c r="M312" i="5" s="1"/>
  <c r="M313" i="5" s="1"/>
  <c r="K314" i="5"/>
  <c r="C317" i="5"/>
  <c r="J314" i="5" l="1"/>
  <c r="L314" i="5" s="1"/>
  <c r="M314" i="5" s="1"/>
  <c r="M315" i="5" s="1"/>
  <c r="M316" i="5" s="1"/>
  <c r="M317" i="5" s="1"/>
  <c r="M321" i="13"/>
  <c r="C322" i="13"/>
  <c r="Q111" i="5"/>
  <c r="H111" i="5"/>
  <c r="C318" i="5"/>
  <c r="M322" i="13" l="1"/>
  <c r="C323" i="13"/>
  <c r="R111" i="5"/>
  <c r="I111" i="5"/>
  <c r="C319" i="5"/>
  <c r="M318" i="5"/>
  <c r="M323" i="13" l="1"/>
  <c r="C324" i="13"/>
  <c r="N111" i="5"/>
  <c r="G112" i="5"/>
  <c r="C320" i="5"/>
  <c r="M319" i="5"/>
  <c r="M324" i="13" l="1"/>
  <c r="C325" i="13"/>
  <c r="C321" i="5"/>
  <c r="Q112" i="5"/>
  <c r="H112" i="5"/>
  <c r="M325" i="13" l="1"/>
  <c r="C326" i="13"/>
  <c r="C322" i="5"/>
  <c r="R112" i="5"/>
  <c r="I112" i="5"/>
  <c r="L326" i="13" l="1"/>
  <c r="M326" i="13" s="1"/>
  <c r="C327" i="13"/>
  <c r="D326" i="13"/>
  <c r="D325" i="13" s="1"/>
  <c r="D324" i="13" s="1"/>
  <c r="D323" i="13" s="1"/>
  <c r="D322" i="13" s="1"/>
  <c r="D321" i="13" s="1"/>
  <c r="D320" i="13" s="1"/>
  <c r="B315" i="13"/>
  <c r="C323" i="5"/>
  <c r="N112" i="5"/>
  <c r="G113" i="5"/>
  <c r="K326" i="13" l="1"/>
  <c r="J326" i="13" s="1"/>
  <c r="K320" i="13"/>
  <c r="J320" i="13" s="1"/>
  <c r="D319" i="13"/>
  <c r="D318" i="13" s="1"/>
  <c r="D317" i="13" s="1"/>
  <c r="D316" i="13" s="1"/>
  <c r="D315" i="13" s="1"/>
  <c r="M327" i="13"/>
  <c r="C328" i="13"/>
  <c r="Q113" i="5"/>
  <c r="H113" i="5"/>
  <c r="C324" i="5"/>
  <c r="M328" i="13" l="1"/>
  <c r="C329" i="13"/>
  <c r="R113" i="5"/>
  <c r="I113" i="5"/>
  <c r="C325" i="5"/>
  <c r="M329" i="13" l="1"/>
  <c r="C330" i="13"/>
  <c r="N113" i="5"/>
  <c r="G114" i="5"/>
  <c r="C326" i="5"/>
  <c r="M330" i="13" l="1"/>
  <c r="C331" i="13"/>
  <c r="C327" i="5"/>
  <c r="D326" i="5"/>
  <c r="D325" i="5" s="1"/>
  <c r="D324" i="5" s="1"/>
  <c r="D323" i="5" s="1"/>
  <c r="D322" i="5" s="1"/>
  <c r="D321" i="5" s="1"/>
  <c r="D320" i="5" s="1"/>
  <c r="B315" i="5"/>
  <c r="Q114" i="5"/>
  <c r="H114" i="5"/>
  <c r="M331" i="13" l="1"/>
  <c r="C332" i="13"/>
  <c r="D319" i="5"/>
  <c r="D318" i="5" s="1"/>
  <c r="D317" i="5" s="1"/>
  <c r="D316" i="5" s="1"/>
  <c r="D315" i="5" s="1"/>
  <c r="K320" i="5"/>
  <c r="J320" i="5"/>
  <c r="R114" i="5"/>
  <c r="I114" i="5"/>
  <c r="C328" i="5"/>
  <c r="L332" i="13" l="1"/>
  <c r="M332" i="13" s="1"/>
  <c r="C333" i="13"/>
  <c r="C329" i="5"/>
  <c r="N114" i="5"/>
  <c r="G115" i="5"/>
  <c r="L320" i="5"/>
  <c r="M320" i="5" s="1"/>
  <c r="J326" i="5"/>
  <c r="M333" i="13" l="1"/>
  <c r="C334" i="13"/>
  <c r="Q115" i="5"/>
  <c r="H115" i="5"/>
  <c r="M321" i="5"/>
  <c r="M322" i="5" s="1"/>
  <c r="M323" i="5" s="1"/>
  <c r="M324" i="5" s="1"/>
  <c r="M325" i="5" s="1"/>
  <c r="K326" i="5"/>
  <c r="L326" i="5" s="1"/>
  <c r="M326" i="5" s="1"/>
  <c r="M327" i="5" s="1"/>
  <c r="M328" i="5" s="1"/>
  <c r="M329" i="5" s="1"/>
  <c r="C330" i="5"/>
  <c r="M334" i="13" l="1"/>
  <c r="C335" i="13"/>
  <c r="C331" i="5"/>
  <c r="M330" i="5"/>
  <c r="R115" i="5"/>
  <c r="I115" i="5"/>
  <c r="M335" i="13" l="1"/>
  <c r="C336" i="13"/>
  <c r="N115" i="5"/>
  <c r="G116" i="5"/>
  <c r="C332" i="5"/>
  <c r="M331" i="5"/>
  <c r="M336" i="13" l="1"/>
  <c r="C337" i="13"/>
  <c r="C333" i="5"/>
  <c r="J332" i="5"/>
  <c r="Q116" i="5"/>
  <c r="H116" i="5"/>
  <c r="M337" i="13" l="1"/>
  <c r="C338" i="13"/>
  <c r="R116" i="5"/>
  <c r="I116" i="5"/>
  <c r="C334" i="5"/>
  <c r="L338" i="13" l="1"/>
  <c r="M338" i="13" s="1"/>
  <c r="D338" i="13"/>
  <c r="D337" i="13" s="1"/>
  <c r="D336" i="13" s="1"/>
  <c r="D335" i="13" s="1"/>
  <c r="D334" i="13" s="1"/>
  <c r="D333" i="13" s="1"/>
  <c r="D332" i="13" s="1"/>
  <c r="C339" i="13"/>
  <c r="B327" i="13"/>
  <c r="N116" i="5"/>
  <c r="G117" i="5"/>
  <c r="C335" i="5"/>
  <c r="K338" i="13" l="1"/>
  <c r="J338" i="13" s="1"/>
  <c r="M339" i="13"/>
  <c r="C340" i="13"/>
  <c r="K332" i="13"/>
  <c r="J332" i="13" s="1"/>
  <c r="D331" i="13"/>
  <c r="D330" i="13" s="1"/>
  <c r="D329" i="13" s="1"/>
  <c r="D328" i="13" s="1"/>
  <c r="D327" i="13" s="1"/>
  <c r="C336" i="5"/>
  <c r="Q117" i="5"/>
  <c r="H117" i="5"/>
  <c r="M340" i="13" l="1"/>
  <c r="C341" i="13"/>
  <c r="R117" i="5"/>
  <c r="I117" i="5"/>
  <c r="C337" i="5"/>
  <c r="M341" i="13" l="1"/>
  <c r="C342" i="13"/>
  <c r="N117" i="5"/>
  <c r="G118" i="5"/>
  <c r="C338" i="5"/>
  <c r="M342" i="13" l="1"/>
  <c r="C343" i="13"/>
  <c r="Q118" i="5"/>
  <c r="H118" i="5"/>
  <c r="D338" i="5"/>
  <c r="D337" i="5" s="1"/>
  <c r="D336" i="5" s="1"/>
  <c r="D335" i="5" s="1"/>
  <c r="D334" i="5" s="1"/>
  <c r="D333" i="5" s="1"/>
  <c r="D332" i="5" s="1"/>
  <c r="C339" i="5"/>
  <c r="J338" i="5"/>
  <c r="B327" i="5"/>
  <c r="M343" i="13" l="1"/>
  <c r="C344" i="13"/>
  <c r="C340" i="5"/>
  <c r="D331" i="5"/>
  <c r="D330" i="5" s="1"/>
  <c r="D329" i="5" s="1"/>
  <c r="D328" i="5" s="1"/>
  <c r="D327" i="5" s="1"/>
  <c r="K332" i="5"/>
  <c r="L332" i="5" s="1"/>
  <c r="M332" i="5" s="1"/>
  <c r="R118" i="5"/>
  <c r="I118" i="5"/>
  <c r="L344" i="13" l="1"/>
  <c r="M344" i="13" s="1"/>
  <c r="C345" i="13"/>
  <c r="C341" i="5"/>
  <c r="M333" i="5"/>
  <c r="M334" i="5" s="1"/>
  <c r="M335" i="5" s="1"/>
  <c r="M336" i="5" s="1"/>
  <c r="M337" i="5" s="1"/>
  <c r="K338" i="5"/>
  <c r="L338" i="5" s="1"/>
  <c r="M338" i="5" s="1"/>
  <c r="M339" i="5" s="1"/>
  <c r="M340" i="5" s="1"/>
  <c r="N118" i="5"/>
  <c r="G119" i="5"/>
  <c r="M345" i="13" l="1"/>
  <c r="C346" i="13"/>
  <c r="Q119" i="5"/>
  <c r="H119" i="5"/>
  <c r="C342" i="5"/>
  <c r="M341" i="5"/>
  <c r="M346" i="13" l="1"/>
  <c r="C347" i="13"/>
  <c r="R119" i="5"/>
  <c r="I119" i="5"/>
  <c r="C343" i="5"/>
  <c r="M342" i="5"/>
  <c r="M347" i="13" l="1"/>
  <c r="C348" i="13"/>
  <c r="M343" i="5"/>
  <c r="C344" i="5"/>
  <c r="N119" i="5"/>
  <c r="G120" i="5"/>
  <c r="M348" i="13" l="1"/>
  <c r="C349" i="13"/>
  <c r="J344" i="5"/>
  <c r="C345" i="5"/>
  <c r="Q120" i="5"/>
  <c r="H120" i="5"/>
  <c r="M349" i="13" l="1"/>
  <c r="C350" i="13"/>
  <c r="C346" i="5"/>
  <c r="R120" i="5"/>
  <c r="I120" i="5"/>
  <c r="L350" i="13" l="1"/>
  <c r="M350" i="13" s="1"/>
  <c r="C351" i="13"/>
  <c r="D350" i="13"/>
  <c r="D349" i="13" s="1"/>
  <c r="D348" i="13" s="1"/>
  <c r="D347" i="13" s="1"/>
  <c r="D346" i="13" s="1"/>
  <c r="D345" i="13" s="1"/>
  <c r="D344" i="13" s="1"/>
  <c r="B339" i="13"/>
  <c r="C347" i="5"/>
  <c r="N120" i="5"/>
  <c r="G121" i="5"/>
  <c r="K350" i="13" l="1"/>
  <c r="J350" i="13" s="1"/>
  <c r="K344" i="13"/>
  <c r="J344" i="13" s="1"/>
  <c r="D343" i="13"/>
  <c r="D342" i="13" s="1"/>
  <c r="D341" i="13" s="1"/>
  <c r="D340" i="13" s="1"/>
  <c r="D339" i="13" s="1"/>
  <c r="M351" i="13"/>
  <c r="C352" i="13"/>
  <c r="C348" i="5"/>
  <c r="Q121" i="5"/>
  <c r="H121" i="5"/>
  <c r="M352" i="13" l="1"/>
  <c r="C353" i="13"/>
  <c r="R121" i="5"/>
  <c r="I121" i="5"/>
  <c r="C349" i="5"/>
  <c r="M353" i="13" l="1"/>
  <c r="C354" i="13"/>
  <c r="N121" i="5"/>
  <c r="G122" i="5"/>
  <c r="C350" i="5"/>
  <c r="M354" i="13" l="1"/>
  <c r="C355" i="13"/>
  <c r="D350" i="5"/>
  <c r="D349" i="5" s="1"/>
  <c r="D348" i="5" s="1"/>
  <c r="D347" i="5" s="1"/>
  <c r="D346" i="5" s="1"/>
  <c r="D345" i="5" s="1"/>
  <c r="D344" i="5" s="1"/>
  <c r="C351" i="5"/>
  <c r="J350" i="5"/>
  <c r="B339" i="5"/>
  <c r="Q122" i="5"/>
  <c r="H122" i="5"/>
  <c r="M355" i="13" l="1"/>
  <c r="C356" i="13"/>
  <c r="R122" i="5"/>
  <c r="I122" i="5"/>
  <c r="C352" i="5"/>
  <c r="D343" i="5"/>
  <c r="D342" i="5" s="1"/>
  <c r="D341" i="5" s="1"/>
  <c r="D340" i="5" s="1"/>
  <c r="D339" i="5" s="1"/>
  <c r="K344" i="5"/>
  <c r="L344" i="5" s="1"/>
  <c r="M344" i="5" s="1"/>
  <c r="L356" i="13" l="1"/>
  <c r="M356" i="13" s="1"/>
  <c r="C357" i="13"/>
  <c r="N122" i="5"/>
  <c r="G123" i="5"/>
  <c r="C353" i="5"/>
  <c r="M345" i="5"/>
  <c r="M346" i="5" s="1"/>
  <c r="M347" i="5" s="1"/>
  <c r="M348" i="5" s="1"/>
  <c r="M349" i="5" s="1"/>
  <c r="K350" i="5"/>
  <c r="L350" i="5" s="1"/>
  <c r="M350" i="5" s="1"/>
  <c r="M351" i="5" s="1"/>
  <c r="M352" i="5" s="1"/>
  <c r="M357" i="13" l="1"/>
  <c r="C358" i="13"/>
  <c r="Q123" i="5"/>
  <c r="H123" i="5"/>
  <c r="C354" i="5"/>
  <c r="M353" i="5"/>
  <c r="M358" i="13" l="1"/>
  <c r="C359" i="13"/>
  <c r="M354" i="5"/>
  <c r="C355" i="5"/>
  <c r="R123" i="5"/>
  <c r="I123" i="5"/>
  <c r="M359" i="13" l="1"/>
  <c r="C360" i="13"/>
  <c r="N123" i="5"/>
  <c r="G124" i="5"/>
  <c r="C356" i="5"/>
  <c r="M355" i="5"/>
  <c r="M360" i="13" l="1"/>
  <c r="C361" i="13"/>
  <c r="Q124" i="5"/>
  <c r="H124" i="5"/>
  <c r="J356" i="5"/>
  <c r="C357" i="5"/>
  <c r="M361" i="13" l="1"/>
  <c r="C362" i="13"/>
  <c r="C358" i="5"/>
  <c r="R124" i="5"/>
  <c r="I124" i="5"/>
  <c r="L362" i="13" l="1"/>
  <c r="M362" i="13" s="1"/>
  <c r="D362" i="13"/>
  <c r="D361" i="13" s="1"/>
  <c r="D360" i="13" s="1"/>
  <c r="D359" i="13" s="1"/>
  <c r="D358" i="13" s="1"/>
  <c r="D357" i="13" s="1"/>
  <c r="D356" i="13" s="1"/>
  <c r="C363" i="13"/>
  <c r="B351" i="13"/>
  <c r="C359" i="5"/>
  <c r="N124" i="5"/>
  <c r="G125" i="5"/>
  <c r="K362" i="13" l="1"/>
  <c r="J362" i="13" s="1"/>
  <c r="M363" i="13"/>
  <c r="C364" i="13"/>
  <c r="K356" i="13"/>
  <c r="J356" i="13" s="1"/>
  <c r="D355" i="13"/>
  <c r="D354" i="13" s="1"/>
  <c r="D353" i="13" s="1"/>
  <c r="D352" i="13" s="1"/>
  <c r="D351" i="13" s="1"/>
  <c r="C360" i="5"/>
  <c r="Q125" i="5"/>
  <c r="H125" i="5"/>
  <c r="M364" i="13" l="1"/>
  <c r="C365" i="13"/>
  <c r="R125" i="5"/>
  <c r="I125" i="5"/>
  <c r="C361" i="5"/>
  <c r="M365" i="13" l="1"/>
  <c r="C366" i="13"/>
  <c r="N125" i="5"/>
  <c r="G126" i="5"/>
  <c r="C362" i="5"/>
  <c r="M366" i="13" l="1"/>
  <c r="C367" i="13"/>
  <c r="Q126" i="5"/>
  <c r="H126" i="5"/>
  <c r="C363" i="5"/>
  <c r="J362" i="5"/>
  <c r="D362" i="5"/>
  <c r="D361" i="5" s="1"/>
  <c r="D360" i="5" s="1"/>
  <c r="D359" i="5" s="1"/>
  <c r="D358" i="5" s="1"/>
  <c r="D357" i="5" s="1"/>
  <c r="D356" i="5" s="1"/>
  <c r="B351" i="5"/>
  <c r="M367" i="13" l="1"/>
  <c r="C368" i="13"/>
  <c r="D355" i="5"/>
  <c r="D354" i="5" s="1"/>
  <c r="D353" i="5" s="1"/>
  <c r="D352" i="5" s="1"/>
  <c r="D351" i="5" s="1"/>
  <c r="K356" i="5"/>
  <c r="L356" i="5" s="1"/>
  <c r="M356" i="5" s="1"/>
  <c r="C364" i="5"/>
  <c r="R126" i="5"/>
  <c r="I126" i="5"/>
  <c r="L368" i="13" l="1"/>
  <c r="M368" i="13" s="1"/>
  <c r="C369" i="13"/>
  <c r="M357" i="5"/>
  <c r="M358" i="5" s="1"/>
  <c r="M359" i="5" s="1"/>
  <c r="M360" i="5" s="1"/>
  <c r="M361" i="5" s="1"/>
  <c r="K362" i="5"/>
  <c r="L362" i="5" s="1"/>
  <c r="M362" i="5" s="1"/>
  <c r="M363" i="5" s="1"/>
  <c r="M364" i="5" s="1"/>
  <c r="N126" i="5"/>
  <c r="G127" i="5"/>
  <c r="C365" i="5"/>
  <c r="M369" i="13" l="1"/>
  <c r="C370" i="13"/>
  <c r="M365" i="5"/>
  <c r="C366" i="5"/>
  <c r="Q127" i="5"/>
  <c r="H127" i="5"/>
  <c r="M370" i="13" l="1"/>
  <c r="C371" i="13"/>
  <c r="C367" i="5"/>
  <c r="M366" i="5"/>
  <c r="R127" i="5"/>
  <c r="I127" i="5"/>
  <c r="M371" i="13" l="1"/>
  <c r="C372" i="13"/>
  <c r="N127" i="5"/>
  <c r="G128" i="5"/>
  <c r="C368" i="5"/>
  <c r="M367" i="5"/>
  <c r="M372" i="13" l="1"/>
  <c r="C373" i="13"/>
  <c r="Q128" i="5"/>
  <c r="H128" i="5"/>
  <c r="J368" i="5"/>
  <c r="C369" i="5"/>
  <c r="M373" i="13" l="1"/>
  <c r="C374" i="13"/>
  <c r="R128" i="5"/>
  <c r="I128" i="5"/>
  <c r="C370" i="5"/>
  <c r="L374" i="13" l="1"/>
  <c r="M374" i="13" s="1"/>
  <c r="D374" i="13"/>
  <c r="D373" i="13" s="1"/>
  <c r="D372" i="13" s="1"/>
  <c r="D371" i="13" s="1"/>
  <c r="D370" i="13" s="1"/>
  <c r="D369" i="13" s="1"/>
  <c r="D368" i="13" s="1"/>
  <c r="C375" i="13"/>
  <c r="B363" i="13"/>
  <c r="C371" i="5"/>
  <c r="N128" i="5"/>
  <c r="G129" i="5"/>
  <c r="K374" i="13" l="1"/>
  <c r="J374" i="13" s="1"/>
  <c r="M375" i="13"/>
  <c r="C376" i="13"/>
  <c r="K368" i="13"/>
  <c r="J368" i="13" s="1"/>
  <c r="D367" i="13"/>
  <c r="D366" i="13" s="1"/>
  <c r="D365" i="13" s="1"/>
  <c r="D364" i="13" s="1"/>
  <c r="D363" i="13" s="1"/>
  <c r="C372" i="5"/>
  <c r="Q129" i="5"/>
  <c r="H129" i="5"/>
  <c r="M376" i="13" l="1"/>
  <c r="C377" i="13"/>
  <c r="C373" i="5"/>
  <c r="R129" i="5"/>
  <c r="I129" i="5"/>
  <c r="M377" i="13" l="1"/>
  <c r="C378" i="13"/>
  <c r="C374" i="5"/>
  <c r="N129" i="5"/>
  <c r="G130" i="5"/>
  <c r="M378" i="13" l="1"/>
  <c r="C379" i="13"/>
  <c r="Q130" i="5"/>
  <c r="H130" i="5"/>
  <c r="C375" i="5"/>
  <c r="D374" i="5"/>
  <c r="D373" i="5" s="1"/>
  <c r="D372" i="5" s="1"/>
  <c r="D371" i="5" s="1"/>
  <c r="D370" i="5" s="1"/>
  <c r="D369" i="5" s="1"/>
  <c r="D368" i="5" s="1"/>
  <c r="B363" i="5"/>
  <c r="M379" i="13" l="1"/>
  <c r="C380" i="13"/>
  <c r="D367" i="5"/>
  <c r="D366" i="5" s="1"/>
  <c r="D365" i="5" s="1"/>
  <c r="D364" i="5" s="1"/>
  <c r="D363" i="5" s="1"/>
  <c r="K368" i="5"/>
  <c r="L368" i="5" s="1"/>
  <c r="M368" i="5" s="1"/>
  <c r="R130" i="5"/>
  <c r="I130" i="5"/>
  <c r="C376" i="5"/>
  <c r="L380" i="13" l="1"/>
  <c r="M380" i="13" s="1"/>
  <c r="C381" i="13"/>
  <c r="C377" i="5"/>
  <c r="N130" i="5"/>
  <c r="G131" i="5"/>
  <c r="M369" i="5"/>
  <c r="M370" i="5" s="1"/>
  <c r="M371" i="5" s="1"/>
  <c r="M372" i="5" s="1"/>
  <c r="M373" i="5" s="1"/>
  <c r="K374" i="5"/>
  <c r="M381" i="13" l="1"/>
  <c r="C382" i="13"/>
  <c r="J374" i="5"/>
  <c r="L374" i="5" s="1"/>
  <c r="M374" i="5" s="1"/>
  <c r="M375" i="5" s="1"/>
  <c r="M376" i="5" s="1"/>
  <c r="M377" i="5" s="1"/>
  <c r="Q131" i="5"/>
  <c r="H131" i="5"/>
  <c r="C378" i="5"/>
  <c r="M382" i="13" l="1"/>
  <c r="C383" i="13"/>
  <c r="C379" i="5"/>
  <c r="M378" i="5"/>
  <c r="R131" i="5"/>
  <c r="I131" i="5"/>
  <c r="M383" i="13" l="1"/>
  <c r="C384" i="13"/>
  <c r="N131" i="5"/>
  <c r="G132" i="5"/>
  <c r="M379" i="5"/>
  <c r="C380" i="5"/>
  <c r="M384" i="13" l="1"/>
  <c r="C385" i="13"/>
  <c r="C381" i="5"/>
  <c r="Q132" i="5"/>
  <c r="H132" i="5"/>
  <c r="M385" i="13" l="1"/>
  <c r="C386" i="13"/>
  <c r="R132" i="5"/>
  <c r="I132" i="5"/>
  <c r="C382" i="5"/>
  <c r="L386" i="13" l="1"/>
  <c r="M386" i="13" s="1"/>
  <c r="C387" i="13"/>
  <c r="D386" i="13"/>
  <c r="D385" i="13" s="1"/>
  <c r="D384" i="13" s="1"/>
  <c r="D383" i="13" s="1"/>
  <c r="D382" i="13" s="1"/>
  <c r="D381" i="13" s="1"/>
  <c r="D380" i="13" s="1"/>
  <c r="B375" i="13"/>
  <c r="N132" i="5"/>
  <c r="G133" i="5"/>
  <c r="C383" i="5"/>
  <c r="K386" i="13" l="1"/>
  <c r="J386" i="13" s="1"/>
  <c r="K380" i="13"/>
  <c r="J380" i="13" s="1"/>
  <c r="D379" i="13"/>
  <c r="D378" i="13" s="1"/>
  <c r="D377" i="13" s="1"/>
  <c r="D376" i="13" s="1"/>
  <c r="D375" i="13" s="1"/>
  <c r="C388" i="13"/>
  <c r="M387" i="13"/>
  <c r="C384" i="5"/>
  <c r="Q133" i="5"/>
  <c r="H133" i="5"/>
  <c r="M388" i="13" l="1"/>
  <c r="C389" i="13"/>
  <c r="R133" i="5"/>
  <c r="I133" i="5"/>
  <c r="C385" i="5"/>
  <c r="M389" i="13" l="1"/>
  <c r="C390" i="13"/>
  <c r="N133" i="5"/>
  <c r="G134" i="5"/>
  <c r="C386" i="5"/>
  <c r="M390" i="13" l="1"/>
  <c r="C391" i="13"/>
  <c r="Q134" i="5"/>
  <c r="H134" i="5"/>
  <c r="C387" i="5"/>
  <c r="D386" i="5"/>
  <c r="D385" i="5" s="1"/>
  <c r="D384" i="5" s="1"/>
  <c r="D383" i="5" s="1"/>
  <c r="D382" i="5" s="1"/>
  <c r="D381" i="5" s="1"/>
  <c r="D380" i="5" s="1"/>
  <c r="B375" i="5"/>
  <c r="M391" i="13" l="1"/>
  <c r="C392" i="13"/>
  <c r="C388" i="5"/>
  <c r="D379" i="5"/>
  <c r="D378" i="5" s="1"/>
  <c r="D377" i="5" s="1"/>
  <c r="D376" i="5" s="1"/>
  <c r="D375" i="5" s="1"/>
  <c r="J380" i="5"/>
  <c r="K380" i="5"/>
  <c r="R134" i="5"/>
  <c r="I134" i="5"/>
  <c r="L392" i="13" l="1"/>
  <c r="M392" i="13" s="1"/>
  <c r="C393" i="13"/>
  <c r="C389" i="5"/>
  <c r="N134" i="5"/>
  <c r="G135" i="5"/>
  <c r="F135" i="5"/>
  <c r="L380" i="5"/>
  <c r="M380" i="5" s="1"/>
  <c r="J386" i="5"/>
  <c r="M393" i="13" l="1"/>
  <c r="C394" i="13"/>
  <c r="Q135" i="5"/>
  <c r="M381" i="5"/>
  <c r="M382" i="5" s="1"/>
  <c r="M383" i="5" s="1"/>
  <c r="M384" i="5" s="1"/>
  <c r="M385" i="5" s="1"/>
  <c r="K386" i="5"/>
  <c r="L386" i="5" s="1"/>
  <c r="M386" i="5" s="1"/>
  <c r="M387" i="5" s="1"/>
  <c r="M388" i="5" s="1"/>
  <c r="M389" i="5" s="1"/>
  <c r="E135" i="5"/>
  <c r="H135" i="5"/>
  <c r="F136" i="5"/>
  <c r="C390" i="5"/>
  <c r="M394" i="13" l="1"/>
  <c r="C395" i="13"/>
  <c r="E136" i="5"/>
  <c r="F137" i="5"/>
  <c r="C391" i="5"/>
  <c r="M390" i="5"/>
  <c r="R135" i="5"/>
  <c r="I135" i="5"/>
  <c r="M395" i="13" l="1"/>
  <c r="C396" i="13"/>
  <c r="N135" i="5"/>
  <c r="G136" i="5"/>
  <c r="C392" i="5"/>
  <c r="M391" i="5"/>
  <c r="E137" i="5"/>
  <c r="F138" i="5"/>
  <c r="M396" i="13" l="1"/>
  <c r="C397" i="13"/>
  <c r="E138" i="5"/>
  <c r="F139" i="5"/>
  <c r="Q136" i="5"/>
  <c r="H136" i="5"/>
  <c r="J392" i="5"/>
  <c r="C393" i="5"/>
  <c r="M397" i="13" l="1"/>
  <c r="C398" i="13"/>
  <c r="C394" i="5"/>
  <c r="R136" i="5"/>
  <c r="I136" i="5"/>
  <c r="E139" i="5"/>
  <c r="F140" i="5"/>
  <c r="L398" i="13" l="1"/>
  <c r="M398" i="13" s="1"/>
  <c r="C399" i="13"/>
  <c r="D398" i="13"/>
  <c r="D397" i="13" s="1"/>
  <c r="D396" i="13" s="1"/>
  <c r="D395" i="13" s="1"/>
  <c r="D394" i="13" s="1"/>
  <c r="D393" i="13" s="1"/>
  <c r="D392" i="13" s="1"/>
  <c r="B387" i="13"/>
  <c r="C395" i="5"/>
  <c r="E140" i="5"/>
  <c r="F141" i="5"/>
  <c r="N136" i="5"/>
  <c r="G137" i="5"/>
  <c r="K398" i="13" l="1"/>
  <c r="J398" i="13" s="1"/>
  <c r="K392" i="13"/>
  <c r="J392" i="13" s="1"/>
  <c r="D391" i="13"/>
  <c r="D390" i="13" s="1"/>
  <c r="D389" i="13" s="1"/>
  <c r="D388" i="13" s="1"/>
  <c r="D387" i="13" s="1"/>
  <c r="M399" i="13"/>
  <c r="C400" i="13"/>
  <c r="C396" i="5"/>
  <c r="Q137" i="5"/>
  <c r="H137" i="5"/>
  <c r="E141" i="5"/>
  <c r="F142" i="5"/>
  <c r="M400" i="13" l="1"/>
  <c r="C401" i="13"/>
  <c r="R137" i="5"/>
  <c r="I137" i="5"/>
  <c r="C397" i="5"/>
  <c r="E142" i="5"/>
  <c r="F143" i="5"/>
  <c r="M401" i="13" l="1"/>
  <c r="C402" i="13"/>
  <c r="E143" i="5"/>
  <c r="F144" i="5"/>
  <c r="N137" i="5"/>
  <c r="G138" i="5"/>
  <c r="C398" i="5"/>
  <c r="M402" i="13" l="1"/>
  <c r="C403" i="13"/>
  <c r="C399" i="5"/>
  <c r="D398" i="5"/>
  <c r="D397" i="5" s="1"/>
  <c r="D396" i="5" s="1"/>
  <c r="D395" i="5" s="1"/>
  <c r="D394" i="5" s="1"/>
  <c r="D393" i="5" s="1"/>
  <c r="D392" i="5" s="1"/>
  <c r="B387" i="5"/>
  <c r="Q138" i="5"/>
  <c r="H138" i="5"/>
  <c r="E144" i="5"/>
  <c r="F145" i="5"/>
  <c r="M403" i="13" l="1"/>
  <c r="C404" i="13"/>
  <c r="D391" i="5"/>
  <c r="D390" i="5" s="1"/>
  <c r="D389" i="5" s="1"/>
  <c r="D388" i="5" s="1"/>
  <c r="D387" i="5" s="1"/>
  <c r="K392" i="5"/>
  <c r="L392" i="5" s="1"/>
  <c r="M392" i="5" s="1"/>
  <c r="E145" i="5"/>
  <c r="F146" i="5"/>
  <c r="C400" i="5"/>
  <c r="R138" i="5"/>
  <c r="I138" i="5"/>
  <c r="L404" i="13" l="1"/>
  <c r="M404" i="13" s="1"/>
  <c r="C405" i="13"/>
  <c r="N138" i="5"/>
  <c r="G139" i="5"/>
  <c r="C401" i="5"/>
  <c r="M393" i="5"/>
  <c r="M394" i="5" s="1"/>
  <c r="M395" i="5" s="1"/>
  <c r="M396" i="5" s="1"/>
  <c r="M397" i="5" s="1"/>
  <c r="J398" i="5" s="1"/>
  <c r="K398" i="5"/>
  <c r="E146" i="5"/>
  <c r="F147" i="5"/>
  <c r="L398" i="5" l="1"/>
  <c r="M398" i="5" s="1"/>
  <c r="M399" i="5" s="1"/>
  <c r="M400" i="5" s="1"/>
  <c r="M401" i="5" s="1"/>
  <c r="M405" i="13"/>
  <c r="C406" i="13"/>
  <c r="Q139" i="5"/>
  <c r="H139" i="5"/>
  <c r="C402" i="5"/>
  <c r="E147" i="5"/>
  <c r="F148" i="5"/>
  <c r="M406" i="13" l="1"/>
  <c r="C407" i="13"/>
  <c r="E148" i="5"/>
  <c r="F149" i="5"/>
  <c r="C403" i="5"/>
  <c r="M402" i="5"/>
  <c r="R139" i="5"/>
  <c r="I139" i="5"/>
  <c r="M407" i="13" l="1"/>
  <c r="C408" i="13"/>
  <c r="E149" i="5"/>
  <c r="F150" i="5"/>
  <c r="C404" i="5"/>
  <c r="M403" i="5"/>
  <c r="N139" i="5"/>
  <c r="G140" i="5"/>
  <c r="M408" i="13" l="1"/>
  <c r="C409" i="13"/>
  <c r="Q140" i="5"/>
  <c r="H140" i="5"/>
  <c r="C405" i="5"/>
  <c r="J404" i="5"/>
  <c r="E150" i="5"/>
  <c r="F151" i="5"/>
  <c r="M409" i="13" l="1"/>
  <c r="C410" i="13"/>
  <c r="C406" i="5"/>
  <c r="E151" i="5"/>
  <c r="F152" i="5"/>
  <c r="R140" i="5"/>
  <c r="I140" i="5"/>
  <c r="L410" i="13" l="1"/>
  <c r="M410" i="13" s="1"/>
  <c r="C411" i="13"/>
  <c r="D410" i="13"/>
  <c r="D409" i="13" s="1"/>
  <c r="D408" i="13" s="1"/>
  <c r="D407" i="13" s="1"/>
  <c r="D406" i="13" s="1"/>
  <c r="D405" i="13" s="1"/>
  <c r="D404" i="13" s="1"/>
  <c r="B399" i="13"/>
  <c r="E152" i="5"/>
  <c r="F153" i="5"/>
  <c r="C407" i="5"/>
  <c r="N140" i="5"/>
  <c r="G141" i="5"/>
  <c r="K410" i="13" l="1"/>
  <c r="J410" i="13" s="1"/>
  <c r="K404" i="13"/>
  <c r="J404" i="13" s="1"/>
  <c r="D403" i="13"/>
  <c r="D402" i="13" s="1"/>
  <c r="D401" i="13" s="1"/>
  <c r="D400" i="13" s="1"/>
  <c r="D399" i="13" s="1"/>
  <c r="C412" i="13"/>
  <c r="M411" i="13"/>
  <c r="C408" i="5"/>
  <c r="Q141" i="5"/>
  <c r="H141" i="5"/>
  <c r="E153" i="5"/>
  <c r="F154" i="5"/>
  <c r="M412" i="13" l="1"/>
  <c r="C413" i="13"/>
  <c r="C409" i="5"/>
  <c r="E154" i="5"/>
  <c r="F155" i="5"/>
  <c r="R141" i="5"/>
  <c r="I141" i="5"/>
  <c r="M413" i="13" l="1"/>
  <c r="C414" i="13"/>
  <c r="N141" i="5"/>
  <c r="G142" i="5"/>
  <c r="E155" i="5"/>
  <c r="F156" i="5"/>
  <c r="C410" i="5"/>
  <c r="M414" i="13" l="1"/>
  <c r="C415" i="13"/>
  <c r="D410" i="5"/>
  <c r="D409" i="5" s="1"/>
  <c r="D408" i="5" s="1"/>
  <c r="D407" i="5" s="1"/>
  <c r="D406" i="5" s="1"/>
  <c r="D405" i="5" s="1"/>
  <c r="D404" i="5" s="1"/>
  <c r="C411" i="5"/>
  <c r="J410" i="5"/>
  <c r="B399" i="5"/>
  <c r="E156" i="5"/>
  <c r="F157" i="5"/>
  <c r="Q142" i="5"/>
  <c r="H142" i="5"/>
  <c r="M415" i="13" l="1"/>
  <c r="C416" i="13"/>
  <c r="E157" i="5"/>
  <c r="F158" i="5"/>
  <c r="C412" i="5"/>
  <c r="D403" i="5"/>
  <c r="D402" i="5" s="1"/>
  <c r="D401" i="5" s="1"/>
  <c r="D400" i="5" s="1"/>
  <c r="D399" i="5" s="1"/>
  <c r="K404" i="5"/>
  <c r="L404" i="5" s="1"/>
  <c r="M404" i="5" s="1"/>
  <c r="R142" i="5"/>
  <c r="I142" i="5"/>
  <c r="L416" i="13" l="1"/>
  <c r="M416" i="13" s="1"/>
  <c r="C417" i="13"/>
  <c r="C413" i="5"/>
  <c r="M405" i="5"/>
  <c r="M406" i="5" s="1"/>
  <c r="M407" i="5" s="1"/>
  <c r="M408" i="5" s="1"/>
  <c r="M409" i="5" s="1"/>
  <c r="K410" i="5"/>
  <c r="L410" i="5" s="1"/>
  <c r="M410" i="5" s="1"/>
  <c r="M411" i="5" s="1"/>
  <c r="M412" i="5" s="1"/>
  <c r="N142" i="5"/>
  <c r="G143" i="5"/>
  <c r="E158" i="5"/>
  <c r="F159" i="5"/>
  <c r="M417" i="13" l="1"/>
  <c r="C418" i="13"/>
  <c r="E159" i="5"/>
  <c r="F160" i="5"/>
  <c r="C414" i="5"/>
  <c r="M413" i="5"/>
  <c r="Q143" i="5"/>
  <c r="H143" i="5"/>
  <c r="M418" i="13" l="1"/>
  <c r="C419" i="13"/>
  <c r="R143" i="5"/>
  <c r="I143" i="5"/>
  <c r="E160" i="5"/>
  <c r="F161" i="5"/>
  <c r="C415" i="5"/>
  <c r="M414" i="5"/>
  <c r="M419" i="13" l="1"/>
  <c r="C420" i="13"/>
  <c r="C416" i="5"/>
  <c r="M415" i="5"/>
  <c r="E161" i="5"/>
  <c r="F162" i="5"/>
  <c r="N143" i="5"/>
  <c r="G144" i="5"/>
  <c r="M420" i="13" l="1"/>
  <c r="C421" i="13"/>
  <c r="J416" i="5"/>
  <c r="C417" i="5"/>
  <c r="Q144" i="5"/>
  <c r="H144" i="5"/>
  <c r="E162" i="5"/>
  <c r="F163" i="5"/>
  <c r="M421" i="13" l="1"/>
  <c r="C422" i="13"/>
  <c r="E163" i="5"/>
  <c r="F164" i="5"/>
  <c r="C418" i="5"/>
  <c r="R144" i="5"/>
  <c r="I144" i="5"/>
  <c r="L422" i="13" l="1"/>
  <c r="M422" i="13" s="1"/>
  <c r="C423" i="13"/>
  <c r="D422" i="13"/>
  <c r="D421" i="13" s="1"/>
  <c r="D420" i="13" s="1"/>
  <c r="D419" i="13" s="1"/>
  <c r="D418" i="13" s="1"/>
  <c r="D417" i="13" s="1"/>
  <c r="D416" i="13" s="1"/>
  <c r="B411" i="13"/>
  <c r="E164" i="5"/>
  <c r="F165" i="5"/>
  <c r="N144" i="5"/>
  <c r="G145" i="5"/>
  <c r="C419" i="5"/>
  <c r="K422" i="13" l="1"/>
  <c r="J422" i="13" s="1"/>
  <c r="K416" i="13"/>
  <c r="J416" i="13" s="1"/>
  <c r="D415" i="13"/>
  <c r="D414" i="13" s="1"/>
  <c r="D413" i="13" s="1"/>
  <c r="D412" i="13" s="1"/>
  <c r="D411" i="13" s="1"/>
  <c r="M423" i="13"/>
  <c r="C424" i="13"/>
  <c r="Q145" i="5"/>
  <c r="H145" i="5"/>
  <c r="C420" i="5"/>
  <c r="E165" i="5"/>
  <c r="F166" i="5"/>
  <c r="M424" i="13" l="1"/>
  <c r="C425" i="13"/>
  <c r="C421" i="5"/>
  <c r="R145" i="5"/>
  <c r="I145" i="5"/>
  <c r="E166" i="5"/>
  <c r="F167" i="5"/>
  <c r="M425" i="13" l="1"/>
  <c r="C426" i="13"/>
  <c r="C422" i="5"/>
  <c r="E167" i="5"/>
  <c r="F168" i="5"/>
  <c r="N145" i="5"/>
  <c r="G146" i="5"/>
  <c r="M426" i="13" l="1"/>
  <c r="C427" i="13"/>
  <c r="Q146" i="5"/>
  <c r="H146" i="5"/>
  <c r="E168" i="5"/>
  <c r="F169" i="5"/>
  <c r="D422" i="5"/>
  <c r="D421" i="5" s="1"/>
  <c r="D420" i="5" s="1"/>
  <c r="D419" i="5" s="1"/>
  <c r="D418" i="5" s="1"/>
  <c r="D417" i="5" s="1"/>
  <c r="D416" i="5" s="1"/>
  <c r="J422" i="5"/>
  <c r="C423" i="5"/>
  <c r="B411" i="5"/>
  <c r="M427" i="13" l="1"/>
  <c r="C428" i="13"/>
  <c r="R146" i="5"/>
  <c r="I146" i="5"/>
  <c r="C424" i="5"/>
  <c r="D415" i="5"/>
  <c r="D414" i="5" s="1"/>
  <c r="D413" i="5" s="1"/>
  <c r="D412" i="5" s="1"/>
  <c r="D411" i="5" s="1"/>
  <c r="K416" i="5"/>
  <c r="L416" i="5" s="1"/>
  <c r="M416" i="5" s="1"/>
  <c r="E169" i="5"/>
  <c r="F170" i="5"/>
  <c r="L428" i="13" l="1"/>
  <c r="M428" i="13" s="1"/>
  <c r="C429" i="13"/>
  <c r="C425" i="5"/>
  <c r="N146" i="5"/>
  <c r="G147" i="5"/>
  <c r="E170" i="5"/>
  <c r="F171" i="5"/>
  <c r="M417" i="5"/>
  <c r="M418" i="5" s="1"/>
  <c r="M419" i="5" s="1"/>
  <c r="M420" i="5" s="1"/>
  <c r="M421" i="5" s="1"/>
  <c r="K422" i="5"/>
  <c r="L422" i="5" s="1"/>
  <c r="M422" i="5" s="1"/>
  <c r="M423" i="5" s="1"/>
  <c r="M424" i="5" s="1"/>
  <c r="M429" i="13" l="1"/>
  <c r="C430" i="13"/>
  <c r="C426" i="5"/>
  <c r="M425" i="5"/>
  <c r="E171" i="5"/>
  <c r="F172" i="5"/>
  <c r="Q147" i="5"/>
  <c r="H147" i="5"/>
  <c r="M430" i="13" l="1"/>
  <c r="C431" i="13"/>
  <c r="R147" i="5"/>
  <c r="I147" i="5"/>
  <c r="E172" i="5"/>
  <c r="F173" i="5"/>
  <c r="C427" i="5"/>
  <c r="M426" i="5"/>
  <c r="M431" i="13" l="1"/>
  <c r="C432" i="13"/>
  <c r="C428" i="5"/>
  <c r="M427" i="5"/>
  <c r="E173" i="5"/>
  <c r="F174" i="5"/>
  <c r="N147" i="5"/>
  <c r="G148" i="5"/>
  <c r="M432" i="13" l="1"/>
  <c r="C433" i="13"/>
  <c r="E174" i="5"/>
  <c r="F175" i="5"/>
  <c r="J428" i="5"/>
  <c r="C429" i="5"/>
  <c r="Q148" i="5"/>
  <c r="H148" i="5"/>
  <c r="M433" i="13" l="1"/>
  <c r="C434" i="13"/>
  <c r="R148" i="5"/>
  <c r="I148" i="5"/>
  <c r="E175" i="5"/>
  <c r="F176" i="5"/>
  <c r="C430" i="5"/>
  <c r="L434" i="13" l="1"/>
  <c r="M434" i="13" s="1"/>
  <c r="D434" i="13"/>
  <c r="D433" i="13" s="1"/>
  <c r="D432" i="13" s="1"/>
  <c r="D431" i="13" s="1"/>
  <c r="D430" i="13" s="1"/>
  <c r="D429" i="13" s="1"/>
  <c r="D428" i="13" s="1"/>
  <c r="B423" i="13"/>
  <c r="E176" i="5"/>
  <c r="F177" i="5"/>
  <c r="C431" i="5"/>
  <c r="N148" i="5"/>
  <c r="G149" i="5"/>
  <c r="K434" i="13" l="1"/>
  <c r="J434" i="13" s="1"/>
  <c r="K428" i="13"/>
  <c r="J428" i="13" s="1"/>
  <c r="D427" i="13"/>
  <c r="D426" i="13" s="1"/>
  <c r="D425" i="13" s="1"/>
  <c r="D424" i="13" s="1"/>
  <c r="D423" i="13" s="1"/>
  <c r="Q149" i="5"/>
  <c r="H149" i="5"/>
  <c r="E177" i="5"/>
  <c r="F178" i="5"/>
  <c r="C432" i="5"/>
  <c r="C433" i="5" l="1"/>
  <c r="E178" i="5"/>
  <c r="F179" i="5"/>
  <c r="R149" i="5"/>
  <c r="I149" i="5"/>
  <c r="N149" i="5" l="1"/>
  <c r="G150" i="5"/>
  <c r="E179" i="5"/>
  <c r="F180" i="5"/>
  <c r="C434" i="5"/>
  <c r="D434" i="5" l="1"/>
  <c r="D433" i="5" s="1"/>
  <c r="D432" i="5" s="1"/>
  <c r="D431" i="5" s="1"/>
  <c r="D430" i="5" s="1"/>
  <c r="D429" i="5" s="1"/>
  <c r="D428" i="5" s="1"/>
  <c r="B423" i="5"/>
  <c r="E180" i="5"/>
  <c r="F181" i="5"/>
  <c r="Q150" i="5"/>
  <c r="H150" i="5"/>
  <c r="E181" i="5" l="1"/>
  <c r="F182" i="5"/>
  <c r="R150" i="5"/>
  <c r="I150" i="5"/>
  <c r="D427" i="5"/>
  <c r="D426" i="5" s="1"/>
  <c r="D425" i="5" s="1"/>
  <c r="D424" i="5" s="1"/>
  <c r="D423" i="5" s="1"/>
  <c r="K428" i="5"/>
  <c r="L428" i="5" s="1"/>
  <c r="M428" i="5" s="1"/>
  <c r="E182" i="5" l="1"/>
  <c r="F183" i="5"/>
  <c r="M429" i="5"/>
  <c r="M430" i="5" s="1"/>
  <c r="M431" i="5" s="1"/>
  <c r="M432" i="5" s="1"/>
  <c r="M433" i="5" s="1"/>
  <c r="K434" i="5"/>
  <c r="N150" i="5"/>
  <c r="G151" i="5"/>
  <c r="J434" i="5" l="1"/>
  <c r="L434" i="5"/>
  <c r="M434" i="5" s="1"/>
  <c r="E183" i="5"/>
  <c r="F184" i="5"/>
  <c r="Q151" i="5"/>
  <c r="H151" i="5"/>
  <c r="E184" i="5" l="1"/>
  <c r="F185" i="5"/>
  <c r="R151" i="5"/>
  <c r="I151" i="5"/>
  <c r="E185" i="5" l="1"/>
  <c r="F186" i="5"/>
  <c r="N151" i="5"/>
  <c r="G152" i="5"/>
  <c r="E186" i="5" l="1"/>
  <c r="F187" i="5"/>
  <c r="Q152" i="5"/>
  <c r="H152" i="5"/>
  <c r="E187" i="5" l="1"/>
  <c r="F188" i="5"/>
  <c r="R152" i="5"/>
  <c r="I152" i="5"/>
  <c r="E188" i="5" l="1"/>
  <c r="F189" i="5"/>
  <c r="N152" i="5"/>
  <c r="G153" i="5"/>
  <c r="E189" i="5" l="1"/>
  <c r="F190" i="5"/>
  <c r="Q153" i="5"/>
  <c r="H153" i="5"/>
  <c r="E190" i="5" l="1"/>
  <c r="F191" i="5"/>
  <c r="R153" i="5"/>
  <c r="I153" i="5"/>
  <c r="E191" i="5" l="1"/>
  <c r="F192" i="5"/>
  <c r="N153" i="5"/>
  <c r="G154" i="5"/>
  <c r="E192" i="5" l="1"/>
  <c r="F193" i="5"/>
  <c r="Q154" i="5"/>
  <c r="H154" i="5"/>
  <c r="R154" i="5" l="1"/>
  <c r="I154" i="5"/>
  <c r="E193" i="5"/>
  <c r="N154" i="5" l="1"/>
  <c r="G155" i="5"/>
  <c r="Q155" i="5" l="1"/>
  <c r="H155" i="5"/>
  <c r="R155" i="5" l="1"/>
  <c r="I155" i="5"/>
  <c r="N155" i="5" l="1"/>
  <c r="G156" i="5"/>
  <c r="Q156" i="5" l="1"/>
  <c r="H156" i="5"/>
  <c r="R156" i="5" l="1"/>
  <c r="I156" i="5"/>
  <c r="N156" i="5" l="1"/>
  <c r="G157" i="5"/>
  <c r="Q157" i="5" l="1"/>
  <c r="H157" i="5"/>
  <c r="R157" i="5" l="1"/>
  <c r="I157" i="5"/>
  <c r="N157" i="5" l="1"/>
  <c r="G158" i="5"/>
  <c r="Q158" i="5" l="1"/>
  <c r="H158" i="5"/>
  <c r="R158" i="5" l="1"/>
  <c r="I158" i="5"/>
  <c r="N158" i="5" l="1"/>
  <c r="G159" i="5"/>
  <c r="Q159" i="5" l="1"/>
  <c r="H159" i="5"/>
  <c r="R159" i="5" l="1"/>
  <c r="I159" i="5"/>
  <c r="N159" i="5" l="1"/>
  <c r="G160" i="5"/>
  <c r="Q160" i="5" l="1"/>
  <c r="H160" i="5"/>
  <c r="R160" i="5" l="1"/>
  <c r="I160" i="5"/>
  <c r="N160" i="5" l="1"/>
  <c r="G161" i="5"/>
  <c r="Q161" i="5" l="1"/>
  <c r="H161" i="5"/>
  <c r="R161" i="5" l="1"/>
  <c r="I161" i="5"/>
  <c r="N161" i="5" l="1"/>
  <c r="G162" i="5"/>
  <c r="Q162" i="5" l="1"/>
  <c r="H162" i="5"/>
  <c r="R162" i="5" l="1"/>
  <c r="I162" i="5"/>
  <c r="N162" i="5" l="1"/>
  <c r="G163" i="5"/>
  <c r="Q163" i="5" l="1"/>
  <c r="H163" i="5"/>
  <c r="R163" i="5" l="1"/>
  <c r="I163" i="5"/>
  <c r="N163" i="5" l="1"/>
  <c r="G164" i="5"/>
  <c r="Q164" i="5" l="1"/>
  <c r="H164" i="5"/>
  <c r="R164" i="5" l="1"/>
  <c r="I164" i="5"/>
  <c r="N164" i="5" l="1"/>
  <c r="G165" i="5"/>
  <c r="Q165" i="5" l="1"/>
  <c r="H165" i="5"/>
  <c r="R165" i="5" l="1"/>
  <c r="I165" i="5"/>
  <c r="N165" i="5" l="1"/>
  <c r="G166" i="5"/>
  <c r="Q166" i="5" l="1"/>
  <c r="H166" i="5"/>
  <c r="R166" i="5" l="1"/>
  <c r="I166" i="5"/>
  <c r="N166" i="5" l="1"/>
  <c r="G167" i="5"/>
  <c r="Q167" i="5" l="1"/>
  <c r="H167" i="5"/>
  <c r="R167" i="5" l="1"/>
  <c r="I167" i="5"/>
  <c r="N167" i="5" l="1"/>
  <c r="G168" i="5"/>
  <c r="Q168" i="5" l="1"/>
  <c r="H168" i="5"/>
  <c r="R168" i="5" l="1"/>
  <c r="I168" i="5"/>
  <c r="N168" i="5" l="1"/>
  <c r="G169" i="5"/>
  <c r="Q169" i="5" l="1"/>
  <c r="H169" i="5"/>
  <c r="R169" i="5" l="1"/>
  <c r="I169" i="5"/>
  <c r="N169" i="5" l="1"/>
  <c r="G170" i="5"/>
  <c r="Q170" i="5" l="1"/>
  <c r="H170" i="5"/>
  <c r="R170" i="5" l="1"/>
  <c r="I170" i="5"/>
  <c r="N170" i="5" l="1"/>
  <c r="G171" i="5"/>
  <c r="Q171" i="5" l="1"/>
  <c r="H171" i="5"/>
  <c r="R171" i="5" l="1"/>
  <c r="I171" i="5"/>
  <c r="N171" i="5" l="1"/>
  <c r="G172" i="5"/>
  <c r="Q172" i="5" l="1"/>
  <c r="H172" i="5"/>
  <c r="R172" i="5" l="1"/>
  <c r="I172" i="5"/>
  <c r="N172" i="5" l="1"/>
  <c r="G173" i="5"/>
  <c r="Q173" i="5" l="1"/>
  <c r="H173" i="5"/>
  <c r="R173" i="5" l="1"/>
  <c r="I173" i="5"/>
  <c r="N173" i="5" l="1"/>
  <c r="G174" i="5"/>
  <c r="Q174" i="5" l="1"/>
  <c r="H174" i="5"/>
  <c r="R174" i="5" l="1"/>
  <c r="I174" i="5"/>
  <c r="N174" i="5" l="1"/>
  <c r="G175" i="5"/>
  <c r="Q175" i="5" l="1"/>
  <c r="H175" i="5"/>
  <c r="R175" i="5" l="1"/>
  <c r="I175" i="5"/>
  <c r="N175" i="5" l="1"/>
  <c r="G176" i="5"/>
  <c r="Q176" i="5" l="1"/>
  <c r="H176" i="5"/>
  <c r="R176" i="5" l="1"/>
  <c r="I176" i="5"/>
  <c r="N176" i="5" l="1"/>
  <c r="G177" i="5"/>
  <c r="Q177" i="5" l="1"/>
  <c r="H177" i="5"/>
  <c r="R177" i="5" l="1"/>
  <c r="I177" i="5"/>
  <c r="N177" i="5" l="1"/>
  <c r="G178" i="5"/>
  <c r="Q178" i="5" l="1"/>
  <c r="H178" i="5"/>
  <c r="R178" i="5" l="1"/>
  <c r="I178" i="5"/>
  <c r="N178" i="5" l="1"/>
  <c r="G179" i="5"/>
  <c r="Q179" i="5" l="1"/>
  <c r="H179" i="5"/>
  <c r="R179" i="5" l="1"/>
  <c r="I179" i="5"/>
  <c r="N179" i="5" l="1"/>
  <c r="G180" i="5"/>
  <c r="Q180" i="5" l="1"/>
  <c r="H180" i="5"/>
  <c r="R180" i="5" l="1"/>
  <c r="I180" i="5"/>
  <c r="N180" i="5" l="1"/>
  <c r="G181" i="5"/>
  <c r="Q181" i="5" l="1"/>
  <c r="H181" i="5"/>
  <c r="R181" i="5" l="1"/>
  <c r="I181" i="5"/>
  <c r="N181" i="5" l="1"/>
  <c r="G182" i="5"/>
  <c r="Q182" i="5" l="1"/>
  <c r="H182" i="5"/>
  <c r="R182" i="5" l="1"/>
  <c r="I182" i="5"/>
  <c r="N182" i="5" l="1"/>
  <c r="G183" i="5"/>
  <c r="Q183" i="5" l="1"/>
  <c r="H183" i="5"/>
  <c r="R183" i="5" l="1"/>
  <c r="I183" i="5"/>
  <c r="N183" i="5" l="1"/>
  <c r="G184" i="5"/>
  <c r="Q184" i="5" l="1"/>
  <c r="H184" i="5"/>
  <c r="R184" i="5" l="1"/>
  <c r="I184" i="5"/>
  <c r="N184" i="5" l="1"/>
  <c r="G185" i="5"/>
  <c r="Q185" i="5" l="1"/>
  <c r="H185" i="5"/>
  <c r="R185" i="5" l="1"/>
  <c r="I185" i="5"/>
  <c r="N185" i="5" l="1"/>
  <c r="G186" i="5"/>
  <c r="Q186" i="5" l="1"/>
  <c r="H186" i="5"/>
  <c r="R186" i="5" l="1"/>
  <c r="I186" i="5"/>
  <c r="N186" i="5" l="1"/>
  <c r="G187" i="5"/>
  <c r="Q187" i="5" l="1"/>
  <c r="H187" i="5"/>
  <c r="R187" i="5" l="1"/>
  <c r="I187" i="5"/>
  <c r="N187" i="5" l="1"/>
  <c r="G188" i="5"/>
  <c r="Q188" i="5" l="1"/>
  <c r="H188" i="5"/>
  <c r="R188" i="5" l="1"/>
  <c r="I188" i="5"/>
  <c r="N188" i="5" l="1"/>
  <c r="G189" i="5"/>
  <c r="Q189" i="5" l="1"/>
  <c r="H189" i="5"/>
  <c r="R189" i="5" l="1"/>
  <c r="I189" i="5"/>
  <c r="N189" i="5" l="1"/>
  <c r="G190" i="5"/>
  <c r="Q190" i="5" l="1"/>
  <c r="H190" i="5"/>
  <c r="R190" i="5" l="1"/>
  <c r="I190" i="5"/>
  <c r="N190" i="5" l="1"/>
  <c r="G191" i="5"/>
  <c r="Q191" i="5" l="1"/>
  <c r="H191" i="5"/>
  <c r="R191" i="5" l="1"/>
  <c r="I191" i="5"/>
  <c r="N191" i="5" l="1"/>
  <c r="G192" i="5"/>
  <c r="Q192" i="5" l="1"/>
  <c r="H192" i="5"/>
  <c r="R192" i="5" l="1"/>
  <c r="I192" i="5"/>
  <c r="N192" i="5" l="1"/>
  <c r="G193" i="5"/>
  <c r="Q193" i="5" l="1"/>
  <c r="H193" i="5"/>
  <c r="R193" i="5" l="1"/>
  <c r="I193" i="5"/>
  <c r="N193" i="5" l="1"/>
  <c r="G194" i="5"/>
  <c r="F194" i="5" s="1"/>
  <c r="E194" i="5" s="1"/>
  <c r="Q194" i="5" l="1"/>
  <c r="H194" i="5"/>
  <c r="R194" i="5" l="1"/>
  <c r="I194" i="5"/>
  <c r="N194" i="5" l="1"/>
  <c r="G195" i="5"/>
  <c r="Q195" i="5" s="1"/>
  <c r="F195" i="5"/>
  <c r="E195" i="5" l="1"/>
  <c r="H195" i="5"/>
  <c r="F196" i="5"/>
  <c r="E196" i="5" l="1"/>
  <c r="F197" i="5"/>
  <c r="R195" i="5"/>
  <c r="I195" i="5"/>
  <c r="N195" i="5" l="1"/>
  <c r="G196" i="5"/>
  <c r="E197" i="5"/>
  <c r="F198" i="5"/>
  <c r="E198" i="5" l="1"/>
  <c r="F199" i="5"/>
  <c r="Q196" i="5"/>
  <c r="H196" i="5"/>
  <c r="E199" i="5" l="1"/>
  <c r="F200" i="5"/>
  <c r="R196" i="5"/>
  <c r="I196" i="5"/>
  <c r="E200" i="5" l="1"/>
  <c r="F201" i="5"/>
  <c r="N196" i="5"/>
  <c r="G197" i="5"/>
  <c r="E201" i="5" l="1"/>
  <c r="F202" i="5"/>
  <c r="Q197" i="5"/>
  <c r="H197" i="5"/>
  <c r="R197" i="5" l="1"/>
  <c r="I197" i="5"/>
  <c r="E202" i="5"/>
  <c r="F203" i="5"/>
  <c r="E203" i="5" l="1"/>
  <c r="F204" i="5"/>
  <c r="N197" i="5"/>
  <c r="G198" i="5"/>
  <c r="Q198" i="5" l="1"/>
  <c r="H198" i="5"/>
  <c r="E204" i="5"/>
  <c r="F205" i="5"/>
  <c r="E205" i="5" l="1"/>
  <c r="F206" i="5"/>
  <c r="R198" i="5"/>
  <c r="I198" i="5"/>
  <c r="E206" i="5" l="1"/>
  <c r="F207" i="5"/>
  <c r="N198" i="5"/>
  <c r="G199" i="5"/>
  <c r="E207" i="5" l="1"/>
  <c r="F208" i="5"/>
  <c r="Q199" i="5"/>
  <c r="H199" i="5"/>
  <c r="E208" i="5" l="1"/>
  <c r="F209" i="5"/>
  <c r="R199" i="5"/>
  <c r="I199" i="5"/>
  <c r="N199" i="5" l="1"/>
  <c r="G200" i="5"/>
  <c r="E209" i="5"/>
  <c r="F210" i="5"/>
  <c r="E210" i="5" l="1"/>
  <c r="F211" i="5"/>
  <c r="Q200" i="5"/>
  <c r="H200" i="5"/>
  <c r="R200" i="5" l="1"/>
  <c r="I200" i="5"/>
  <c r="E211" i="5"/>
  <c r="F212" i="5"/>
  <c r="N200" i="5" l="1"/>
  <c r="G201" i="5"/>
  <c r="E212" i="5"/>
  <c r="F213" i="5"/>
  <c r="E213" i="5" l="1"/>
  <c r="F214" i="5"/>
  <c r="Q201" i="5"/>
  <c r="H201" i="5"/>
  <c r="E214" i="5" l="1"/>
  <c r="F215" i="5"/>
  <c r="R201" i="5"/>
  <c r="I201" i="5"/>
  <c r="N201" i="5" l="1"/>
  <c r="G202" i="5"/>
  <c r="E215" i="5"/>
  <c r="F216" i="5"/>
  <c r="Q202" i="5" l="1"/>
  <c r="H202" i="5"/>
  <c r="E216" i="5"/>
  <c r="F217" i="5"/>
  <c r="R202" i="5" l="1"/>
  <c r="I202" i="5"/>
  <c r="E217" i="5"/>
  <c r="F218" i="5"/>
  <c r="N202" i="5" l="1"/>
  <c r="G203" i="5"/>
  <c r="E218" i="5"/>
  <c r="F219" i="5"/>
  <c r="Q203" i="5" l="1"/>
  <c r="H203" i="5"/>
  <c r="E219" i="5"/>
  <c r="F220" i="5"/>
  <c r="E220" i="5" l="1"/>
  <c r="F221" i="5"/>
  <c r="R203" i="5"/>
  <c r="I203" i="5"/>
  <c r="E221" i="5" l="1"/>
  <c r="F222" i="5"/>
  <c r="N203" i="5"/>
  <c r="G204" i="5"/>
  <c r="E222" i="5" l="1"/>
  <c r="F223" i="5"/>
  <c r="Q204" i="5"/>
  <c r="H204" i="5"/>
  <c r="E223" i="5" l="1"/>
  <c r="F224" i="5"/>
  <c r="R204" i="5"/>
  <c r="I204" i="5"/>
  <c r="E224" i="5" l="1"/>
  <c r="F225" i="5"/>
  <c r="N204" i="5"/>
  <c r="G205" i="5"/>
  <c r="E225" i="5" l="1"/>
  <c r="F226" i="5"/>
  <c r="Q205" i="5"/>
  <c r="H205" i="5"/>
  <c r="E226" i="5" l="1"/>
  <c r="F227" i="5"/>
  <c r="R205" i="5"/>
  <c r="I205" i="5"/>
  <c r="E227" i="5" l="1"/>
  <c r="F228" i="5"/>
  <c r="N205" i="5"/>
  <c r="G206" i="5"/>
  <c r="E228" i="5" l="1"/>
  <c r="F229" i="5"/>
  <c r="Q206" i="5"/>
  <c r="H206" i="5"/>
  <c r="R206" i="5" l="1"/>
  <c r="I206" i="5"/>
  <c r="E229" i="5"/>
  <c r="F230" i="5"/>
  <c r="E230" i="5" l="1"/>
  <c r="F231" i="5"/>
  <c r="N206" i="5"/>
  <c r="G207" i="5"/>
  <c r="Q207" i="5" l="1"/>
  <c r="H207" i="5"/>
  <c r="E231" i="5"/>
  <c r="F232" i="5"/>
  <c r="E232" i="5" l="1"/>
  <c r="F233" i="5"/>
  <c r="R207" i="5"/>
  <c r="I207" i="5"/>
  <c r="E233" i="5" l="1"/>
  <c r="F234" i="5"/>
  <c r="N207" i="5"/>
  <c r="G208" i="5"/>
  <c r="E234" i="5" l="1"/>
  <c r="F235" i="5"/>
  <c r="Q208" i="5"/>
  <c r="H208" i="5"/>
  <c r="E235" i="5" l="1"/>
  <c r="F236" i="5"/>
  <c r="R208" i="5"/>
  <c r="I208" i="5"/>
  <c r="N208" i="5" l="1"/>
  <c r="G209" i="5"/>
  <c r="E236" i="5"/>
  <c r="F237" i="5"/>
  <c r="E237" i="5" l="1"/>
  <c r="F238" i="5"/>
  <c r="Q209" i="5"/>
  <c r="H209" i="5"/>
  <c r="R209" i="5" l="1"/>
  <c r="I209" i="5"/>
  <c r="E238" i="5"/>
  <c r="F239" i="5"/>
  <c r="E239" i="5" l="1"/>
  <c r="F240" i="5"/>
  <c r="N209" i="5"/>
  <c r="G210" i="5"/>
  <c r="E240" i="5" l="1"/>
  <c r="F241" i="5"/>
  <c r="Q210" i="5"/>
  <c r="H210" i="5"/>
  <c r="R210" i="5" l="1"/>
  <c r="I210" i="5"/>
  <c r="E241" i="5"/>
  <c r="F242" i="5"/>
  <c r="E242" i="5" l="1"/>
  <c r="F243" i="5"/>
  <c r="N210" i="5"/>
  <c r="G211" i="5"/>
  <c r="Q211" i="5" l="1"/>
  <c r="H211" i="5"/>
  <c r="E243" i="5"/>
  <c r="F244" i="5"/>
  <c r="R211" i="5" l="1"/>
  <c r="I211" i="5"/>
  <c r="E244" i="5"/>
  <c r="F245" i="5"/>
  <c r="N211" i="5" l="1"/>
  <c r="G212" i="5"/>
  <c r="E245" i="5"/>
  <c r="F246" i="5"/>
  <c r="Q212" i="5" l="1"/>
  <c r="H212" i="5"/>
  <c r="E246" i="5"/>
  <c r="F247" i="5"/>
  <c r="E247" i="5" l="1"/>
  <c r="F248" i="5"/>
  <c r="R212" i="5"/>
  <c r="I212" i="5"/>
  <c r="E248" i="5" l="1"/>
  <c r="F249" i="5"/>
  <c r="N212" i="5"/>
  <c r="G213" i="5"/>
  <c r="Q213" i="5" l="1"/>
  <c r="H213" i="5"/>
  <c r="E249" i="5"/>
  <c r="F250" i="5"/>
  <c r="R213" i="5" l="1"/>
  <c r="I213" i="5"/>
  <c r="E250" i="5"/>
  <c r="F251" i="5"/>
  <c r="E251" i="5" l="1"/>
  <c r="F252" i="5"/>
  <c r="N213" i="5"/>
  <c r="G214" i="5"/>
  <c r="Q214" i="5" l="1"/>
  <c r="H214" i="5"/>
  <c r="E252" i="5"/>
  <c r="F253" i="5"/>
  <c r="E253" i="5" l="1"/>
  <c r="R214" i="5"/>
  <c r="I214" i="5"/>
  <c r="N214" i="5" l="1"/>
  <c r="G215" i="5"/>
  <c r="Q215" i="5" l="1"/>
  <c r="H215" i="5"/>
  <c r="R215" i="5" l="1"/>
  <c r="I215" i="5"/>
  <c r="N215" i="5" l="1"/>
  <c r="G216" i="5"/>
  <c r="Q216" i="5" l="1"/>
  <c r="H216" i="5"/>
  <c r="R216" i="5" l="1"/>
  <c r="I216" i="5"/>
  <c r="N216" i="5" l="1"/>
  <c r="G217" i="5"/>
  <c r="Q217" i="5" l="1"/>
  <c r="H217" i="5"/>
  <c r="R217" i="5" l="1"/>
  <c r="I217" i="5"/>
  <c r="N217" i="5" l="1"/>
  <c r="G218" i="5"/>
  <c r="Q218" i="5" l="1"/>
  <c r="H218" i="5"/>
  <c r="R218" i="5" l="1"/>
  <c r="I218" i="5"/>
  <c r="N218" i="5" l="1"/>
  <c r="G219" i="5"/>
  <c r="Q219" i="5" l="1"/>
  <c r="H219" i="5"/>
  <c r="R219" i="5" l="1"/>
  <c r="I219" i="5"/>
  <c r="N219" i="5" l="1"/>
  <c r="G220" i="5"/>
  <c r="Q220" i="5" l="1"/>
  <c r="H220" i="5"/>
  <c r="R220" i="5" l="1"/>
  <c r="I220" i="5"/>
  <c r="N220" i="5" l="1"/>
  <c r="G221" i="5"/>
  <c r="Q221" i="5" l="1"/>
  <c r="H221" i="5"/>
  <c r="R221" i="5" l="1"/>
  <c r="I221" i="5"/>
  <c r="N221" i="5" l="1"/>
  <c r="G222" i="5"/>
  <c r="Q222" i="5" l="1"/>
  <c r="H222" i="5"/>
  <c r="R222" i="5" l="1"/>
  <c r="I222" i="5"/>
  <c r="N222" i="5" l="1"/>
  <c r="G223" i="5"/>
  <c r="Q223" i="5" l="1"/>
  <c r="H223" i="5"/>
  <c r="R223" i="5" l="1"/>
  <c r="I223" i="5"/>
  <c r="N223" i="5" l="1"/>
  <c r="G224" i="5"/>
  <c r="Q224" i="5" l="1"/>
  <c r="H224" i="5"/>
  <c r="R224" i="5" l="1"/>
  <c r="I224" i="5"/>
  <c r="N224" i="5" l="1"/>
  <c r="G225" i="5"/>
  <c r="Q225" i="5" l="1"/>
  <c r="H225" i="5"/>
  <c r="R225" i="5" l="1"/>
  <c r="I225" i="5"/>
  <c r="N225" i="5" l="1"/>
  <c r="G226" i="5"/>
  <c r="Q226" i="5" l="1"/>
  <c r="H226" i="5"/>
  <c r="R226" i="5" l="1"/>
  <c r="I226" i="5"/>
  <c r="N226" i="5" l="1"/>
  <c r="G227" i="5"/>
  <c r="Q227" i="5" l="1"/>
  <c r="H227" i="5"/>
  <c r="R227" i="5" l="1"/>
  <c r="I227" i="5"/>
  <c r="N227" i="5" l="1"/>
  <c r="G228" i="5"/>
  <c r="Q228" i="5" l="1"/>
  <c r="H228" i="5"/>
  <c r="R228" i="5" l="1"/>
  <c r="I228" i="5"/>
  <c r="N228" i="5" l="1"/>
  <c r="G229" i="5"/>
  <c r="Q229" i="5" l="1"/>
  <c r="H229" i="5"/>
  <c r="R229" i="5" l="1"/>
  <c r="I229" i="5"/>
  <c r="N229" i="5" l="1"/>
  <c r="G230" i="5"/>
  <c r="Q230" i="5" l="1"/>
  <c r="H230" i="5"/>
  <c r="R230" i="5" l="1"/>
  <c r="I230" i="5"/>
  <c r="N230" i="5" l="1"/>
  <c r="G231" i="5"/>
  <c r="Q231" i="5" l="1"/>
  <c r="H231" i="5"/>
  <c r="R231" i="5" l="1"/>
  <c r="I231" i="5"/>
  <c r="N231" i="5" l="1"/>
  <c r="G232" i="5"/>
  <c r="Q232" i="5" l="1"/>
  <c r="H232" i="5"/>
  <c r="R232" i="5" l="1"/>
  <c r="I232" i="5"/>
  <c r="N232" i="5" l="1"/>
  <c r="G233" i="5"/>
  <c r="Q233" i="5" l="1"/>
  <c r="H233" i="5"/>
  <c r="R233" i="5" l="1"/>
  <c r="I233" i="5"/>
  <c r="N233" i="5" l="1"/>
  <c r="G234" i="5"/>
  <c r="Q234" i="5" l="1"/>
  <c r="H234" i="5"/>
  <c r="R234" i="5" l="1"/>
  <c r="I234" i="5"/>
  <c r="N234" i="5" l="1"/>
  <c r="G235" i="5"/>
  <c r="Q235" i="5" l="1"/>
  <c r="H235" i="5"/>
  <c r="R235" i="5" l="1"/>
  <c r="I235" i="5"/>
  <c r="N235" i="5" l="1"/>
  <c r="G236" i="5"/>
  <c r="Q236" i="5" l="1"/>
  <c r="H236" i="5"/>
  <c r="R236" i="5" l="1"/>
  <c r="I236" i="5"/>
  <c r="N236" i="5" l="1"/>
  <c r="G237" i="5"/>
  <c r="Q237" i="5" l="1"/>
  <c r="H237" i="5"/>
  <c r="R237" i="5" l="1"/>
  <c r="I237" i="5"/>
  <c r="N237" i="5" l="1"/>
  <c r="G238" i="5"/>
  <c r="Q238" i="5" l="1"/>
  <c r="H238" i="5"/>
  <c r="R238" i="5" l="1"/>
  <c r="I238" i="5"/>
  <c r="N238" i="5" l="1"/>
  <c r="G239" i="5"/>
  <c r="Q239" i="5" l="1"/>
  <c r="H239" i="5"/>
  <c r="R239" i="5" l="1"/>
  <c r="I239" i="5"/>
  <c r="N239" i="5" l="1"/>
  <c r="G240" i="5"/>
  <c r="Q240" i="5" l="1"/>
  <c r="H240" i="5"/>
  <c r="R240" i="5" l="1"/>
  <c r="I240" i="5"/>
  <c r="N240" i="5" l="1"/>
  <c r="G241" i="5"/>
  <c r="Q241" i="5" l="1"/>
  <c r="H241" i="5"/>
  <c r="R241" i="5" l="1"/>
  <c r="I241" i="5"/>
  <c r="N241" i="5" l="1"/>
  <c r="G242" i="5"/>
  <c r="Q242" i="5" l="1"/>
  <c r="H242" i="5"/>
  <c r="R242" i="5" l="1"/>
  <c r="I242" i="5"/>
  <c r="N242" i="5" l="1"/>
  <c r="G243" i="5"/>
  <c r="Q243" i="5" l="1"/>
  <c r="H243" i="5"/>
  <c r="R243" i="5" l="1"/>
  <c r="I243" i="5"/>
  <c r="N243" i="5" l="1"/>
  <c r="G244" i="5"/>
  <c r="Q244" i="5" l="1"/>
  <c r="H244" i="5"/>
  <c r="R244" i="5" l="1"/>
  <c r="I244" i="5"/>
  <c r="N244" i="5" l="1"/>
  <c r="G245" i="5"/>
  <c r="Q245" i="5" l="1"/>
  <c r="H245" i="5"/>
  <c r="R245" i="5" l="1"/>
  <c r="I245" i="5"/>
  <c r="N245" i="5" l="1"/>
  <c r="G246" i="5"/>
  <c r="Q246" i="5" l="1"/>
  <c r="H246" i="5"/>
  <c r="R246" i="5" l="1"/>
  <c r="I246" i="5"/>
  <c r="N246" i="5" l="1"/>
  <c r="G247" i="5"/>
  <c r="Q247" i="5" l="1"/>
  <c r="H247" i="5"/>
  <c r="R247" i="5" l="1"/>
  <c r="I247" i="5"/>
  <c r="N247" i="5" l="1"/>
  <c r="G248" i="5"/>
  <c r="Q248" i="5" l="1"/>
  <c r="H248" i="5"/>
  <c r="R248" i="5" l="1"/>
  <c r="I248" i="5"/>
  <c r="N248" i="5" l="1"/>
  <c r="G249" i="5"/>
  <c r="Q249" i="5" l="1"/>
  <c r="H249" i="5"/>
  <c r="R249" i="5" l="1"/>
  <c r="I249" i="5"/>
  <c r="N249" i="5" l="1"/>
  <c r="G250" i="5"/>
  <c r="Q250" i="5" l="1"/>
  <c r="H250" i="5"/>
  <c r="R250" i="5" l="1"/>
  <c r="I250" i="5"/>
  <c r="N250" i="5" l="1"/>
  <c r="G251" i="5"/>
  <c r="Q251" i="5" l="1"/>
  <c r="H251" i="5"/>
  <c r="R251" i="5" l="1"/>
  <c r="I251" i="5"/>
  <c r="N251" i="5" l="1"/>
  <c r="G252" i="5"/>
  <c r="Q252" i="5" l="1"/>
  <c r="H252" i="5"/>
  <c r="R252" i="5" l="1"/>
  <c r="I252" i="5"/>
  <c r="N252" i="5" l="1"/>
  <c r="G253" i="5"/>
  <c r="Q253" i="5" l="1"/>
  <c r="H253" i="5"/>
  <c r="R253" i="5" l="1"/>
  <c r="I253" i="5"/>
  <c r="N253" i="5" l="1"/>
  <c r="G254" i="5"/>
  <c r="F254" i="5" s="1"/>
  <c r="E254" i="5" s="1"/>
  <c r="Q254" i="5" l="1"/>
  <c r="H254" i="5"/>
  <c r="R254" i="5" l="1"/>
  <c r="I254" i="5"/>
  <c r="N254" i="5" l="1"/>
  <c r="G255" i="5"/>
  <c r="Q255" i="5" s="1"/>
  <c r="F255" i="5"/>
  <c r="E255" i="5" l="1"/>
  <c r="H255" i="5"/>
  <c r="F256" i="5"/>
  <c r="E256" i="5" l="1"/>
  <c r="F257" i="5"/>
  <c r="R255" i="5"/>
  <c r="I255" i="5"/>
  <c r="N255" i="5" l="1"/>
  <c r="G256" i="5"/>
  <c r="E257" i="5"/>
  <c r="F258" i="5"/>
  <c r="E258" i="5" l="1"/>
  <c r="F259" i="5"/>
  <c r="Q256" i="5"/>
  <c r="H256" i="5"/>
  <c r="E259" i="5" l="1"/>
  <c r="F260" i="5"/>
  <c r="R256" i="5"/>
  <c r="I256" i="5"/>
  <c r="N256" i="5" l="1"/>
  <c r="G257" i="5"/>
  <c r="E260" i="5"/>
  <c r="F261" i="5"/>
  <c r="Q257" i="5" l="1"/>
  <c r="H257" i="5"/>
  <c r="E261" i="5"/>
  <c r="F262" i="5"/>
  <c r="E262" i="5" l="1"/>
  <c r="F263" i="5"/>
  <c r="R257" i="5"/>
  <c r="I257" i="5"/>
  <c r="E263" i="5" l="1"/>
  <c r="F264" i="5"/>
  <c r="N257" i="5"/>
  <c r="G258" i="5"/>
  <c r="E264" i="5" l="1"/>
  <c r="F265" i="5"/>
  <c r="Q258" i="5"/>
  <c r="H258" i="5"/>
  <c r="E265" i="5" l="1"/>
  <c r="F266" i="5"/>
  <c r="R258" i="5"/>
  <c r="I258" i="5"/>
  <c r="N258" i="5" l="1"/>
  <c r="G259" i="5"/>
  <c r="E266" i="5"/>
  <c r="F267" i="5"/>
  <c r="Q259" i="5" l="1"/>
  <c r="H259" i="5"/>
  <c r="E267" i="5"/>
  <c r="F268" i="5"/>
  <c r="E268" i="5" l="1"/>
  <c r="F269" i="5"/>
  <c r="R259" i="5"/>
  <c r="I259" i="5"/>
  <c r="N259" i="5" l="1"/>
  <c r="G260" i="5"/>
  <c r="E269" i="5"/>
  <c r="F270" i="5"/>
  <c r="Q260" i="5" l="1"/>
  <c r="H260" i="5"/>
  <c r="E270" i="5"/>
  <c r="F271" i="5"/>
  <c r="E271" i="5" l="1"/>
  <c r="F272" i="5"/>
  <c r="R260" i="5"/>
  <c r="I260" i="5"/>
  <c r="E272" i="5" l="1"/>
  <c r="F273" i="5"/>
  <c r="N260" i="5"/>
  <c r="G261" i="5"/>
  <c r="E273" i="5" l="1"/>
  <c r="F274" i="5"/>
  <c r="Q261" i="5"/>
  <c r="H261" i="5"/>
  <c r="E274" i="5" l="1"/>
  <c r="F275" i="5"/>
  <c r="R261" i="5"/>
  <c r="I261" i="5"/>
  <c r="N261" i="5" l="1"/>
  <c r="G262" i="5"/>
  <c r="E275" i="5"/>
  <c r="F276" i="5"/>
  <c r="E276" i="5" l="1"/>
  <c r="F277" i="5"/>
  <c r="Q262" i="5"/>
  <c r="H262" i="5"/>
  <c r="E277" i="5" l="1"/>
  <c r="F278" i="5"/>
  <c r="R262" i="5"/>
  <c r="I262" i="5"/>
  <c r="E278" i="5" l="1"/>
  <c r="F279" i="5"/>
  <c r="N262" i="5"/>
  <c r="G263" i="5"/>
  <c r="E279" i="5" l="1"/>
  <c r="F280" i="5"/>
  <c r="Q263" i="5"/>
  <c r="H263" i="5"/>
  <c r="E280" i="5" l="1"/>
  <c r="F281" i="5"/>
  <c r="R263" i="5"/>
  <c r="I263" i="5"/>
  <c r="N263" i="5" l="1"/>
  <c r="G264" i="5"/>
  <c r="E281" i="5"/>
  <c r="F282" i="5"/>
  <c r="E282" i="5" l="1"/>
  <c r="F283" i="5"/>
  <c r="Q264" i="5"/>
  <c r="H264" i="5"/>
  <c r="R264" i="5" l="1"/>
  <c r="I264" i="5"/>
  <c r="E283" i="5"/>
  <c r="F284" i="5"/>
  <c r="E284" i="5" l="1"/>
  <c r="F285" i="5"/>
  <c r="N264" i="5"/>
  <c r="G265" i="5"/>
  <c r="E285" i="5" l="1"/>
  <c r="F286" i="5"/>
  <c r="Q265" i="5"/>
  <c r="H265" i="5"/>
  <c r="E286" i="5" l="1"/>
  <c r="F287" i="5"/>
  <c r="R265" i="5"/>
  <c r="I265" i="5"/>
  <c r="N265" i="5" l="1"/>
  <c r="G266" i="5"/>
  <c r="E287" i="5"/>
  <c r="F288" i="5"/>
  <c r="Q266" i="5" l="1"/>
  <c r="H266" i="5"/>
  <c r="E288" i="5"/>
  <c r="F289" i="5"/>
  <c r="E289" i="5" l="1"/>
  <c r="F290" i="5"/>
  <c r="R266" i="5"/>
  <c r="I266" i="5"/>
  <c r="E290" i="5" l="1"/>
  <c r="F291" i="5"/>
  <c r="N266" i="5"/>
  <c r="G267" i="5"/>
  <c r="E291" i="5" l="1"/>
  <c r="F292" i="5"/>
  <c r="Q267" i="5"/>
  <c r="H267" i="5"/>
  <c r="E292" i="5" l="1"/>
  <c r="F293" i="5"/>
  <c r="R267" i="5"/>
  <c r="I267" i="5"/>
  <c r="E293" i="5" l="1"/>
  <c r="F294" i="5"/>
  <c r="N267" i="5"/>
  <c r="G268" i="5"/>
  <c r="Q268" i="5" l="1"/>
  <c r="H268" i="5"/>
  <c r="E294" i="5"/>
  <c r="F295" i="5"/>
  <c r="E295" i="5" l="1"/>
  <c r="F296" i="5"/>
  <c r="R268" i="5"/>
  <c r="I268" i="5"/>
  <c r="E296" i="5" l="1"/>
  <c r="F297" i="5"/>
  <c r="N268" i="5"/>
  <c r="G269" i="5"/>
  <c r="E297" i="5" l="1"/>
  <c r="F298" i="5"/>
  <c r="Q269" i="5"/>
  <c r="H269" i="5"/>
  <c r="R269" i="5" l="1"/>
  <c r="I269" i="5"/>
  <c r="E298" i="5"/>
  <c r="F299" i="5"/>
  <c r="E299" i="5" l="1"/>
  <c r="F300" i="5"/>
  <c r="N269" i="5"/>
  <c r="G270" i="5"/>
  <c r="E300" i="5" l="1"/>
  <c r="F301" i="5"/>
  <c r="Q270" i="5"/>
  <c r="H270" i="5"/>
  <c r="E301" i="5" l="1"/>
  <c r="F302" i="5"/>
  <c r="R270" i="5"/>
  <c r="I270" i="5"/>
  <c r="N270" i="5" l="1"/>
  <c r="G271" i="5"/>
  <c r="E302" i="5"/>
  <c r="F303" i="5"/>
  <c r="E303" i="5" l="1"/>
  <c r="F304" i="5"/>
  <c r="Q271" i="5"/>
  <c r="H271" i="5"/>
  <c r="E304" i="5" l="1"/>
  <c r="F305" i="5"/>
  <c r="R271" i="5"/>
  <c r="I271" i="5"/>
  <c r="N271" i="5" l="1"/>
  <c r="G272" i="5"/>
  <c r="E305" i="5"/>
  <c r="F306" i="5"/>
  <c r="E306" i="5" l="1"/>
  <c r="F307" i="5"/>
  <c r="Q272" i="5"/>
  <c r="H272" i="5"/>
  <c r="E307" i="5" l="1"/>
  <c r="F308" i="5"/>
  <c r="R272" i="5"/>
  <c r="I272" i="5"/>
  <c r="E308" i="5" l="1"/>
  <c r="F309" i="5"/>
  <c r="N272" i="5"/>
  <c r="G273" i="5"/>
  <c r="E309" i="5" l="1"/>
  <c r="F310" i="5"/>
  <c r="Q273" i="5"/>
  <c r="H273" i="5"/>
  <c r="E310" i="5" l="1"/>
  <c r="F311" i="5"/>
  <c r="R273" i="5"/>
  <c r="I273" i="5"/>
  <c r="E311" i="5" l="1"/>
  <c r="F312" i="5"/>
  <c r="N273" i="5"/>
  <c r="G274" i="5"/>
  <c r="Q274" i="5" l="1"/>
  <c r="H274" i="5"/>
  <c r="E312" i="5"/>
  <c r="F313" i="5"/>
  <c r="E313" i="5" l="1"/>
  <c r="R274" i="5"/>
  <c r="I274" i="5"/>
  <c r="N274" i="5" l="1"/>
  <c r="G275" i="5"/>
  <c r="Q275" i="5" l="1"/>
  <c r="H275" i="5"/>
  <c r="R275" i="5" l="1"/>
  <c r="I275" i="5"/>
  <c r="N275" i="5" l="1"/>
  <c r="G276" i="5"/>
  <c r="Q276" i="5" l="1"/>
  <c r="H276" i="5"/>
  <c r="R276" i="5" l="1"/>
  <c r="I276" i="5"/>
  <c r="N276" i="5" l="1"/>
  <c r="G277" i="5"/>
  <c r="Q277" i="5" l="1"/>
  <c r="H277" i="5"/>
  <c r="R277" i="5" l="1"/>
  <c r="I277" i="5"/>
  <c r="N277" i="5" l="1"/>
  <c r="G278" i="5"/>
  <c r="Q278" i="5" l="1"/>
  <c r="H278" i="5"/>
  <c r="R278" i="5" l="1"/>
  <c r="I278" i="5"/>
  <c r="N278" i="5" l="1"/>
  <c r="G279" i="5"/>
  <c r="Q279" i="5" l="1"/>
  <c r="H279" i="5"/>
  <c r="R279" i="5" l="1"/>
  <c r="I279" i="5"/>
  <c r="N279" i="5" l="1"/>
  <c r="G280" i="5"/>
  <c r="Q280" i="5" l="1"/>
  <c r="H280" i="5"/>
  <c r="R280" i="5" l="1"/>
  <c r="I280" i="5"/>
  <c r="N280" i="5" l="1"/>
  <c r="G281" i="5"/>
  <c r="Q281" i="5" l="1"/>
  <c r="H281" i="5"/>
  <c r="R281" i="5" l="1"/>
  <c r="I281" i="5"/>
  <c r="N281" i="5" l="1"/>
  <c r="G282" i="5"/>
  <c r="Q282" i="5" l="1"/>
  <c r="H282" i="5"/>
  <c r="R282" i="5" l="1"/>
  <c r="I282" i="5"/>
  <c r="N282" i="5" l="1"/>
  <c r="G283" i="5"/>
  <c r="Q283" i="5" l="1"/>
  <c r="H283" i="5"/>
  <c r="R283" i="5" l="1"/>
  <c r="I283" i="5"/>
  <c r="N283" i="5" l="1"/>
  <c r="G284" i="5"/>
  <c r="Q284" i="5" l="1"/>
  <c r="H284" i="5"/>
  <c r="R284" i="5" l="1"/>
  <c r="I284" i="5"/>
  <c r="N284" i="5" l="1"/>
  <c r="G285" i="5"/>
  <c r="Q285" i="5" l="1"/>
  <c r="H285" i="5"/>
  <c r="R285" i="5" l="1"/>
  <c r="I285" i="5"/>
  <c r="N285" i="5" l="1"/>
  <c r="G286" i="5"/>
  <c r="Q286" i="5" l="1"/>
  <c r="H286" i="5"/>
  <c r="R286" i="5" l="1"/>
  <c r="I286" i="5"/>
  <c r="N286" i="5" l="1"/>
  <c r="G287" i="5"/>
  <c r="Q287" i="5" l="1"/>
  <c r="H287" i="5"/>
  <c r="R287" i="5" l="1"/>
  <c r="I287" i="5"/>
  <c r="N287" i="5" l="1"/>
  <c r="G288" i="5"/>
  <c r="Q288" i="5" l="1"/>
  <c r="H288" i="5"/>
  <c r="R288" i="5" l="1"/>
  <c r="I288" i="5"/>
  <c r="N288" i="5" l="1"/>
  <c r="G289" i="5"/>
  <c r="Q289" i="5" l="1"/>
  <c r="H289" i="5"/>
  <c r="R289" i="5" l="1"/>
  <c r="I289" i="5"/>
  <c r="N289" i="5" l="1"/>
  <c r="G290" i="5"/>
  <c r="Q290" i="5" l="1"/>
  <c r="H290" i="5"/>
  <c r="R290" i="5" l="1"/>
  <c r="I290" i="5"/>
  <c r="N290" i="5" l="1"/>
  <c r="G291" i="5"/>
  <c r="Q291" i="5" l="1"/>
  <c r="H291" i="5"/>
  <c r="R291" i="5" l="1"/>
  <c r="I291" i="5"/>
  <c r="N291" i="5" l="1"/>
  <c r="G292" i="5"/>
  <c r="Q292" i="5" l="1"/>
  <c r="H292" i="5"/>
  <c r="R292" i="5" l="1"/>
  <c r="I292" i="5"/>
  <c r="N292" i="5" l="1"/>
  <c r="G293" i="5"/>
  <c r="Q293" i="5" l="1"/>
  <c r="H293" i="5"/>
  <c r="R293" i="5" l="1"/>
  <c r="I293" i="5"/>
  <c r="N293" i="5" l="1"/>
  <c r="G294" i="5"/>
  <c r="Q294" i="5" l="1"/>
  <c r="H294" i="5"/>
  <c r="R294" i="5" l="1"/>
  <c r="I294" i="5"/>
  <c r="N294" i="5" l="1"/>
  <c r="G295" i="5"/>
  <c r="Q295" i="5" l="1"/>
  <c r="H295" i="5"/>
  <c r="R295" i="5" l="1"/>
  <c r="I295" i="5"/>
  <c r="N295" i="5" l="1"/>
  <c r="G296" i="5"/>
  <c r="Q296" i="5" l="1"/>
  <c r="H296" i="5"/>
  <c r="R296" i="5" l="1"/>
  <c r="I296" i="5"/>
  <c r="N296" i="5" l="1"/>
  <c r="G297" i="5"/>
  <c r="Q297" i="5" l="1"/>
  <c r="H297" i="5"/>
  <c r="R297" i="5" l="1"/>
  <c r="I297" i="5"/>
  <c r="N297" i="5" l="1"/>
  <c r="G298" i="5"/>
  <c r="Q298" i="5" l="1"/>
  <c r="H298" i="5"/>
  <c r="R298" i="5" l="1"/>
  <c r="I298" i="5"/>
  <c r="N298" i="5" l="1"/>
  <c r="G299" i="5"/>
  <c r="Q299" i="5" l="1"/>
  <c r="H299" i="5"/>
  <c r="R299" i="5" l="1"/>
  <c r="I299" i="5"/>
  <c r="N299" i="5" l="1"/>
  <c r="G300" i="5"/>
  <c r="Q300" i="5" l="1"/>
  <c r="H300" i="5"/>
  <c r="R300" i="5" l="1"/>
  <c r="I300" i="5"/>
  <c r="N300" i="5" l="1"/>
  <c r="G301" i="5"/>
  <c r="Q301" i="5" l="1"/>
  <c r="H301" i="5"/>
  <c r="R301" i="5" l="1"/>
  <c r="I301" i="5"/>
  <c r="N301" i="5" l="1"/>
  <c r="G302" i="5"/>
  <c r="Q302" i="5" l="1"/>
  <c r="H302" i="5"/>
  <c r="R302" i="5" l="1"/>
  <c r="I302" i="5"/>
  <c r="N302" i="5" l="1"/>
  <c r="G303" i="5"/>
  <c r="Q303" i="5" l="1"/>
  <c r="H303" i="5"/>
  <c r="R303" i="5" l="1"/>
  <c r="I303" i="5"/>
  <c r="N303" i="5" l="1"/>
  <c r="G304" i="5"/>
  <c r="Q304" i="5" l="1"/>
  <c r="H304" i="5"/>
  <c r="R304" i="5" l="1"/>
  <c r="I304" i="5"/>
  <c r="N304" i="5" l="1"/>
  <c r="G305" i="5"/>
  <c r="Q305" i="5" l="1"/>
  <c r="H305" i="5"/>
  <c r="R305" i="5" l="1"/>
  <c r="I305" i="5"/>
  <c r="N305" i="5" l="1"/>
  <c r="G306" i="5"/>
  <c r="Q306" i="5" l="1"/>
  <c r="H306" i="5"/>
  <c r="R306" i="5" l="1"/>
  <c r="I306" i="5"/>
  <c r="N306" i="5" l="1"/>
  <c r="G307" i="5"/>
  <c r="Q307" i="5" l="1"/>
  <c r="H307" i="5"/>
  <c r="R307" i="5" l="1"/>
  <c r="I307" i="5"/>
  <c r="N307" i="5" l="1"/>
  <c r="G308" i="5"/>
  <c r="Q308" i="5" l="1"/>
  <c r="H308" i="5"/>
  <c r="R308" i="5" l="1"/>
  <c r="I308" i="5"/>
  <c r="N308" i="5" l="1"/>
  <c r="G309" i="5"/>
  <c r="Q309" i="5" l="1"/>
  <c r="H309" i="5"/>
  <c r="R309" i="5" l="1"/>
  <c r="I309" i="5"/>
  <c r="N309" i="5" l="1"/>
  <c r="G310" i="5"/>
  <c r="Q310" i="5" l="1"/>
  <c r="H310" i="5"/>
  <c r="R310" i="5" l="1"/>
  <c r="I310" i="5"/>
  <c r="N310" i="5" l="1"/>
  <c r="G311" i="5"/>
  <c r="Q311" i="5" l="1"/>
  <c r="H311" i="5"/>
  <c r="R311" i="5" l="1"/>
  <c r="I311" i="5"/>
  <c r="N311" i="5" l="1"/>
  <c r="G312" i="5"/>
  <c r="Q312" i="5" l="1"/>
  <c r="H312" i="5"/>
  <c r="R312" i="5" l="1"/>
  <c r="I312" i="5"/>
  <c r="N312" i="5" l="1"/>
  <c r="G313" i="5"/>
  <c r="Q313" i="5" l="1"/>
  <c r="H313" i="5"/>
  <c r="R313" i="5" l="1"/>
  <c r="I313" i="5"/>
  <c r="N313" i="5" l="1"/>
  <c r="G314" i="5"/>
  <c r="F314" i="5" s="1"/>
  <c r="E314" i="5" s="1"/>
  <c r="Q314" i="5" l="1"/>
  <c r="H314" i="5"/>
  <c r="R314" i="5" l="1"/>
  <c r="I314" i="5"/>
  <c r="N314" i="5" l="1"/>
  <c r="G315" i="5"/>
  <c r="Q315" i="5" s="1"/>
  <c r="F315" i="5"/>
  <c r="H315" i="5" l="1"/>
  <c r="E315" i="5"/>
  <c r="F316" i="5"/>
  <c r="E316" i="5" l="1"/>
  <c r="F317" i="5"/>
  <c r="R315" i="5"/>
  <c r="I315" i="5"/>
  <c r="N315" i="5" l="1"/>
  <c r="G316" i="5"/>
  <c r="E317" i="5"/>
  <c r="F318" i="5"/>
  <c r="E318" i="5" l="1"/>
  <c r="F319" i="5"/>
  <c r="Q316" i="5"/>
  <c r="H316" i="5"/>
  <c r="E319" i="5" l="1"/>
  <c r="F320" i="5"/>
  <c r="R316" i="5"/>
  <c r="I316" i="5"/>
  <c r="E320" i="5" l="1"/>
  <c r="F321" i="5"/>
  <c r="N316" i="5"/>
  <c r="G317" i="5"/>
  <c r="E321" i="5" l="1"/>
  <c r="F322" i="5"/>
  <c r="Q317" i="5"/>
  <c r="H317" i="5"/>
  <c r="E322" i="5" l="1"/>
  <c r="F323" i="5"/>
  <c r="R317" i="5"/>
  <c r="I317" i="5"/>
  <c r="E323" i="5" l="1"/>
  <c r="F324" i="5"/>
  <c r="N317" i="5"/>
  <c r="G318" i="5"/>
  <c r="E324" i="5" l="1"/>
  <c r="F325" i="5"/>
  <c r="Q318" i="5"/>
  <c r="H318" i="5"/>
  <c r="E325" i="5" l="1"/>
  <c r="F326" i="5"/>
  <c r="R318" i="5"/>
  <c r="I318" i="5"/>
  <c r="N318" i="5" l="1"/>
  <c r="G319" i="5"/>
  <c r="E326" i="5"/>
  <c r="F327" i="5"/>
  <c r="Q319" i="5" l="1"/>
  <c r="H319" i="5"/>
  <c r="E327" i="5"/>
  <c r="F328" i="5"/>
  <c r="R319" i="5" l="1"/>
  <c r="I319" i="5"/>
  <c r="E328" i="5"/>
  <c r="F329" i="5"/>
  <c r="N319" i="5" l="1"/>
  <c r="G320" i="5"/>
  <c r="E329" i="5"/>
  <c r="F330" i="5"/>
  <c r="E330" i="5" l="1"/>
  <c r="F331" i="5"/>
  <c r="Q320" i="5"/>
  <c r="H320" i="5"/>
  <c r="R320" i="5" l="1"/>
  <c r="I320" i="5"/>
  <c r="E331" i="5"/>
  <c r="F332" i="5"/>
  <c r="E332" i="5" l="1"/>
  <c r="F333" i="5"/>
  <c r="N320" i="5"/>
  <c r="G321" i="5"/>
  <c r="Q321" i="5" l="1"/>
  <c r="H321" i="5"/>
  <c r="E333" i="5"/>
  <c r="F334" i="5"/>
  <c r="E334" i="5" l="1"/>
  <c r="F335" i="5"/>
  <c r="R321" i="5"/>
  <c r="I321" i="5"/>
  <c r="N321" i="5" l="1"/>
  <c r="G322" i="5"/>
  <c r="E335" i="5"/>
  <c r="F336" i="5"/>
  <c r="E336" i="5" l="1"/>
  <c r="F337" i="5"/>
  <c r="Q322" i="5"/>
  <c r="H322" i="5"/>
  <c r="E337" i="5" l="1"/>
  <c r="F338" i="5"/>
  <c r="R322" i="5"/>
  <c r="I322" i="5"/>
  <c r="N322" i="5" l="1"/>
  <c r="G323" i="5"/>
  <c r="E338" i="5"/>
  <c r="F339" i="5"/>
  <c r="E339" i="5" l="1"/>
  <c r="F340" i="5"/>
  <c r="Q323" i="5"/>
  <c r="H323" i="5"/>
  <c r="E340" i="5" l="1"/>
  <c r="F341" i="5"/>
  <c r="R323" i="5"/>
  <c r="I323" i="5"/>
  <c r="N323" i="5" l="1"/>
  <c r="G324" i="5"/>
  <c r="E341" i="5"/>
  <c r="F342" i="5"/>
  <c r="Q324" i="5" l="1"/>
  <c r="H324" i="5"/>
  <c r="E342" i="5"/>
  <c r="F343" i="5"/>
  <c r="E343" i="5" l="1"/>
  <c r="F344" i="5"/>
  <c r="R324" i="5"/>
  <c r="I324" i="5"/>
  <c r="E344" i="5" l="1"/>
  <c r="F345" i="5"/>
  <c r="N324" i="5"/>
  <c r="G325" i="5"/>
  <c r="Q325" i="5" l="1"/>
  <c r="H325" i="5"/>
  <c r="E345" i="5"/>
  <c r="F346" i="5"/>
  <c r="R325" i="5" l="1"/>
  <c r="I325" i="5"/>
  <c r="E346" i="5"/>
  <c r="F347" i="5"/>
  <c r="E347" i="5" l="1"/>
  <c r="F348" i="5"/>
  <c r="N325" i="5"/>
  <c r="G326" i="5"/>
  <c r="Q326" i="5" l="1"/>
  <c r="H326" i="5"/>
  <c r="E348" i="5"/>
  <c r="F349" i="5"/>
  <c r="R326" i="5" l="1"/>
  <c r="I326" i="5"/>
  <c r="E349" i="5"/>
  <c r="F350" i="5"/>
  <c r="E350" i="5" l="1"/>
  <c r="F351" i="5"/>
  <c r="N326" i="5"/>
  <c r="G327" i="5"/>
  <c r="E351" i="5" l="1"/>
  <c r="F352" i="5"/>
  <c r="Q327" i="5"/>
  <c r="H327" i="5"/>
  <c r="R327" i="5" l="1"/>
  <c r="I327" i="5"/>
  <c r="E352" i="5"/>
  <c r="F353" i="5"/>
  <c r="N327" i="5" l="1"/>
  <c r="G328" i="5"/>
  <c r="E353" i="5"/>
  <c r="F354" i="5"/>
  <c r="Q328" i="5" l="1"/>
  <c r="H328" i="5"/>
  <c r="E354" i="5"/>
  <c r="F355" i="5"/>
  <c r="E355" i="5" l="1"/>
  <c r="F356" i="5"/>
  <c r="R328" i="5"/>
  <c r="I328" i="5"/>
  <c r="N328" i="5" l="1"/>
  <c r="G329" i="5"/>
  <c r="E356" i="5"/>
  <c r="F357" i="5"/>
  <c r="E357" i="5" l="1"/>
  <c r="F358" i="5"/>
  <c r="Q329" i="5"/>
  <c r="H329" i="5"/>
  <c r="R329" i="5" l="1"/>
  <c r="I329" i="5"/>
  <c r="E358" i="5"/>
  <c r="F359" i="5"/>
  <c r="E359" i="5" l="1"/>
  <c r="F360" i="5"/>
  <c r="N329" i="5"/>
  <c r="G330" i="5"/>
  <c r="Q330" i="5" l="1"/>
  <c r="H330" i="5"/>
  <c r="E360" i="5"/>
  <c r="F361" i="5"/>
  <c r="E361" i="5" l="1"/>
  <c r="F362" i="5"/>
  <c r="R330" i="5"/>
  <c r="I330" i="5"/>
  <c r="E362" i="5" l="1"/>
  <c r="F363" i="5"/>
  <c r="N330" i="5"/>
  <c r="G331" i="5"/>
  <c r="E363" i="5" l="1"/>
  <c r="F364" i="5"/>
  <c r="Q331" i="5"/>
  <c r="H331" i="5"/>
  <c r="E364" i="5" l="1"/>
  <c r="F365" i="5"/>
  <c r="R331" i="5"/>
  <c r="I331" i="5"/>
  <c r="E365" i="5" l="1"/>
  <c r="F366" i="5"/>
  <c r="N331" i="5"/>
  <c r="G332" i="5"/>
  <c r="E366" i="5" l="1"/>
  <c r="F367" i="5"/>
  <c r="Q332" i="5"/>
  <c r="H332" i="5"/>
  <c r="E367" i="5" l="1"/>
  <c r="F368" i="5"/>
  <c r="R332" i="5"/>
  <c r="I332" i="5"/>
  <c r="N332" i="5" l="1"/>
  <c r="G333" i="5"/>
  <c r="E368" i="5"/>
  <c r="F369" i="5"/>
  <c r="Q333" i="5" l="1"/>
  <c r="H333" i="5"/>
  <c r="E369" i="5"/>
  <c r="F370" i="5"/>
  <c r="R333" i="5" l="1"/>
  <c r="I333" i="5"/>
  <c r="E370" i="5"/>
  <c r="F371" i="5"/>
  <c r="E371" i="5" l="1"/>
  <c r="F372" i="5"/>
  <c r="N333" i="5"/>
  <c r="G334" i="5"/>
  <c r="Q334" i="5" l="1"/>
  <c r="H334" i="5"/>
  <c r="E372" i="5"/>
  <c r="F373" i="5"/>
  <c r="E373" i="5" l="1"/>
  <c r="R334" i="5"/>
  <c r="I334" i="5"/>
  <c r="N334" i="5" l="1"/>
  <c r="G335" i="5"/>
  <c r="Q335" i="5" l="1"/>
  <c r="H335" i="5"/>
  <c r="R335" i="5" l="1"/>
  <c r="I335" i="5"/>
  <c r="N335" i="5" l="1"/>
  <c r="G336" i="5"/>
  <c r="Q336" i="5" l="1"/>
  <c r="H336" i="5"/>
  <c r="R336" i="5" l="1"/>
  <c r="I336" i="5"/>
  <c r="N336" i="5" l="1"/>
  <c r="G337" i="5"/>
  <c r="Q337" i="5" l="1"/>
  <c r="H337" i="5"/>
  <c r="R337" i="5" l="1"/>
  <c r="I337" i="5"/>
  <c r="N337" i="5" l="1"/>
  <c r="G338" i="5"/>
  <c r="Q338" i="5" l="1"/>
  <c r="H338" i="5"/>
  <c r="R338" i="5" l="1"/>
  <c r="I338" i="5"/>
  <c r="N338" i="5" l="1"/>
  <c r="G339" i="5"/>
  <c r="Q339" i="5" l="1"/>
  <c r="H339" i="5"/>
  <c r="R339" i="5" l="1"/>
  <c r="I339" i="5"/>
  <c r="N339" i="5" l="1"/>
  <c r="G340" i="5"/>
  <c r="Q340" i="5" l="1"/>
  <c r="H340" i="5"/>
  <c r="R340" i="5" l="1"/>
  <c r="I340" i="5"/>
  <c r="N340" i="5" l="1"/>
  <c r="G341" i="5"/>
  <c r="Q341" i="5" l="1"/>
  <c r="H341" i="5"/>
  <c r="R341" i="5" l="1"/>
  <c r="I341" i="5"/>
  <c r="N341" i="5" l="1"/>
  <c r="G342" i="5"/>
  <c r="Q342" i="5" l="1"/>
  <c r="H342" i="5"/>
  <c r="R342" i="5" l="1"/>
  <c r="I342" i="5"/>
  <c r="N342" i="5" l="1"/>
  <c r="G343" i="5"/>
  <c r="Q343" i="5" l="1"/>
  <c r="H343" i="5"/>
  <c r="R343" i="5" l="1"/>
  <c r="I343" i="5"/>
  <c r="N343" i="5" l="1"/>
  <c r="G344" i="5"/>
  <c r="Q344" i="5" l="1"/>
  <c r="H344" i="5"/>
  <c r="R344" i="5" l="1"/>
  <c r="I344" i="5"/>
  <c r="N344" i="5" l="1"/>
  <c r="G345" i="5"/>
  <c r="Q345" i="5" l="1"/>
  <c r="H345" i="5"/>
  <c r="R345" i="5" l="1"/>
  <c r="I345" i="5"/>
  <c r="N345" i="5" l="1"/>
  <c r="G346" i="5"/>
  <c r="Q346" i="5" l="1"/>
  <c r="H346" i="5"/>
  <c r="R346" i="5" l="1"/>
  <c r="I346" i="5"/>
  <c r="N346" i="5" l="1"/>
  <c r="G347" i="5"/>
  <c r="Q347" i="5" l="1"/>
  <c r="H347" i="5"/>
  <c r="R347" i="5" l="1"/>
  <c r="I347" i="5"/>
  <c r="N347" i="5" l="1"/>
  <c r="G348" i="5"/>
  <c r="Q348" i="5" l="1"/>
  <c r="H348" i="5"/>
  <c r="R348" i="5" l="1"/>
  <c r="I348" i="5"/>
  <c r="N348" i="5" l="1"/>
  <c r="G349" i="5"/>
  <c r="Q349" i="5" l="1"/>
  <c r="H349" i="5"/>
  <c r="R349" i="5" l="1"/>
  <c r="I349" i="5"/>
  <c r="N349" i="5" l="1"/>
  <c r="G350" i="5"/>
  <c r="Q350" i="5" l="1"/>
  <c r="H350" i="5"/>
  <c r="R350" i="5" l="1"/>
  <c r="I350" i="5"/>
  <c r="N350" i="5" l="1"/>
  <c r="G351" i="5"/>
  <c r="Q351" i="5" l="1"/>
  <c r="H351" i="5"/>
  <c r="R351" i="5" l="1"/>
  <c r="I351" i="5"/>
  <c r="N351" i="5" l="1"/>
  <c r="G352" i="5"/>
  <c r="Q352" i="5" l="1"/>
  <c r="H352" i="5"/>
  <c r="R352" i="5" l="1"/>
  <c r="I352" i="5"/>
  <c r="N352" i="5" l="1"/>
  <c r="G353" i="5"/>
  <c r="Q353" i="5" l="1"/>
  <c r="H353" i="5"/>
  <c r="R353" i="5" l="1"/>
  <c r="I353" i="5"/>
  <c r="N353" i="5" l="1"/>
  <c r="G354" i="5"/>
  <c r="Q354" i="5" l="1"/>
  <c r="H354" i="5"/>
  <c r="R354" i="5" l="1"/>
  <c r="I354" i="5"/>
  <c r="N354" i="5" l="1"/>
  <c r="G355" i="5"/>
  <c r="Q355" i="5" l="1"/>
  <c r="H355" i="5"/>
  <c r="R355" i="5" l="1"/>
  <c r="I355" i="5"/>
  <c r="N355" i="5" l="1"/>
  <c r="G356" i="5"/>
  <c r="Q356" i="5" l="1"/>
  <c r="H356" i="5"/>
  <c r="R356" i="5" l="1"/>
  <c r="I356" i="5"/>
  <c r="N356" i="5" l="1"/>
  <c r="G357" i="5"/>
  <c r="Q357" i="5" l="1"/>
  <c r="H357" i="5"/>
  <c r="R357" i="5" l="1"/>
  <c r="I357" i="5"/>
  <c r="N357" i="5" l="1"/>
  <c r="G358" i="5"/>
  <c r="Q358" i="5" l="1"/>
  <c r="H358" i="5"/>
  <c r="R358" i="5" l="1"/>
  <c r="I358" i="5"/>
  <c r="N358" i="5" l="1"/>
  <c r="G359" i="5"/>
  <c r="Q359" i="5" l="1"/>
  <c r="H359" i="5"/>
  <c r="R359" i="5" l="1"/>
  <c r="I359" i="5"/>
  <c r="N359" i="5" l="1"/>
  <c r="G360" i="5"/>
  <c r="Q360" i="5" l="1"/>
  <c r="H360" i="5"/>
  <c r="R360" i="5" l="1"/>
  <c r="I360" i="5"/>
  <c r="N360" i="5" l="1"/>
  <c r="G361" i="5"/>
  <c r="Q361" i="5" l="1"/>
  <c r="H361" i="5"/>
  <c r="R361" i="5" l="1"/>
  <c r="I361" i="5"/>
  <c r="N361" i="5" l="1"/>
  <c r="G362" i="5"/>
  <c r="Q362" i="5" l="1"/>
  <c r="H362" i="5"/>
  <c r="R362" i="5" l="1"/>
  <c r="I362" i="5"/>
  <c r="N362" i="5" l="1"/>
  <c r="G363" i="5"/>
  <c r="Q363" i="5" l="1"/>
  <c r="H363" i="5"/>
  <c r="R363" i="5" l="1"/>
  <c r="I363" i="5"/>
  <c r="N363" i="5" l="1"/>
  <c r="G364" i="5"/>
  <c r="Q364" i="5" l="1"/>
  <c r="H364" i="5"/>
  <c r="R364" i="5" l="1"/>
  <c r="I364" i="5"/>
  <c r="N364" i="5" l="1"/>
  <c r="G365" i="5"/>
  <c r="Q365" i="5" l="1"/>
  <c r="H365" i="5"/>
  <c r="R365" i="5" l="1"/>
  <c r="I365" i="5"/>
  <c r="N365" i="5" l="1"/>
  <c r="G366" i="5"/>
  <c r="Q366" i="5" l="1"/>
  <c r="H366" i="5"/>
  <c r="R366" i="5" l="1"/>
  <c r="I366" i="5"/>
  <c r="N366" i="5" l="1"/>
  <c r="G367" i="5"/>
  <c r="Q367" i="5" l="1"/>
  <c r="H367" i="5"/>
  <c r="R367" i="5" l="1"/>
  <c r="I367" i="5"/>
  <c r="N367" i="5" l="1"/>
  <c r="G368" i="5"/>
  <c r="Q368" i="5" l="1"/>
  <c r="H368" i="5"/>
  <c r="R368" i="5" l="1"/>
  <c r="I368" i="5"/>
  <c r="N368" i="5" l="1"/>
  <c r="G369" i="5"/>
  <c r="Q369" i="5" l="1"/>
  <c r="H369" i="5"/>
  <c r="R369" i="5" l="1"/>
  <c r="I369" i="5"/>
  <c r="N369" i="5" l="1"/>
  <c r="G370" i="5"/>
  <c r="Q370" i="5" l="1"/>
  <c r="H370" i="5"/>
  <c r="R370" i="5" l="1"/>
  <c r="I370" i="5"/>
  <c r="N370" i="5" l="1"/>
  <c r="G371" i="5"/>
  <c r="Q371" i="5" l="1"/>
  <c r="H371" i="5"/>
  <c r="R371" i="5" l="1"/>
  <c r="I371" i="5"/>
  <c r="N371" i="5" l="1"/>
  <c r="G372" i="5"/>
  <c r="Q372" i="5" l="1"/>
  <c r="H372" i="5"/>
  <c r="R372" i="5" l="1"/>
  <c r="I372" i="5"/>
  <c r="N372" i="5" l="1"/>
  <c r="G373" i="5"/>
  <c r="Q373" i="5" l="1"/>
  <c r="H373" i="5"/>
  <c r="R373" i="5" l="1"/>
  <c r="I373" i="5"/>
  <c r="N373" i="5" l="1"/>
  <c r="G374" i="5"/>
  <c r="F374" i="5" s="1"/>
  <c r="E374" i="5" s="1"/>
  <c r="Q374" i="5" l="1"/>
  <c r="H374" i="5"/>
  <c r="R374" i="5" l="1"/>
  <c r="I374" i="5"/>
  <c r="N374" i="5" l="1"/>
  <c r="G375" i="5"/>
  <c r="Q375" i="5" s="1"/>
  <c r="F375" i="5"/>
  <c r="H375" i="5" l="1"/>
  <c r="E375" i="5"/>
  <c r="F376" i="5"/>
  <c r="R375" i="5" l="1"/>
  <c r="I375" i="5"/>
  <c r="E376" i="5"/>
  <c r="F377" i="5"/>
  <c r="N375" i="5" l="1"/>
  <c r="G376" i="5"/>
  <c r="E377" i="5"/>
  <c r="F378" i="5"/>
  <c r="E378" i="5" l="1"/>
  <c r="F379" i="5"/>
  <c r="Q376" i="5"/>
  <c r="H376" i="5"/>
  <c r="E379" i="5" l="1"/>
  <c r="F380" i="5"/>
  <c r="R376" i="5"/>
  <c r="I376" i="5"/>
  <c r="E380" i="5" l="1"/>
  <c r="F381" i="5"/>
  <c r="N376" i="5"/>
  <c r="G377" i="5"/>
  <c r="Q377" i="5" l="1"/>
  <c r="H377" i="5"/>
  <c r="E381" i="5"/>
  <c r="F382" i="5"/>
  <c r="R377" i="5" l="1"/>
  <c r="I377" i="5"/>
  <c r="E382" i="5"/>
  <c r="F383" i="5"/>
  <c r="N377" i="5" l="1"/>
  <c r="G378" i="5"/>
  <c r="E383" i="5"/>
  <c r="F384" i="5"/>
  <c r="E384" i="5" l="1"/>
  <c r="F385" i="5"/>
  <c r="Q378" i="5"/>
  <c r="H378" i="5"/>
  <c r="E385" i="5" l="1"/>
  <c r="F386" i="5"/>
  <c r="R378" i="5"/>
  <c r="I378" i="5"/>
  <c r="N378" i="5" l="1"/>
  <c r="G379" i="5"/>
  <c r="E386" i="5"/>
  <c r="F387" i="5"/>
  <c r="E387" i="5" l="1"/>
  <c r="F388" i="5"/>
  <c r="Q379" i="5"/>
  <c r="H379" i="5"/>
  <c r="E388" i="5" l="1"/>
  <c r="F389" i="5"/>
  <c r="R379" i="5"/>
  <c r="I379" i="5"/>
  <c r="E389" i="5" l="1"/>
  <c r="F390" i="5"/>
  <c r="N379" i="5"/>
  <c r="G380" i="5"/>
  <c r="Q380" i="5" l="1"/>
  <c r="H380" i="5"/>
  <c r="E390" i="5"/>
  <c r="F391" i="5"/>
  <c r="R380" i="5" l="1"/>
  <c r="I380" i="5"/>
  <c r="E391" i="5"/>
  <c r="F392" i="5"/>
  <c r="E392" i="5" l="1"/>
  <c r="F393" i="5"/>
  <c r="N380" i="5"/>
  <c r="G381" i="5"/>
  <c r="E393" i="5" l="1"/>
  <c r="F394" i="5"/>
  <c r="Q381" i="5"/>
  <c r="H381" i="5"/>
  <c r="E394" i="5" l="1"/>
  <c r="F395" i="5"/>
  <c r="R381" i="5"/>
  <c r="I381" i="5"/>
  <c r="E395" i="5" l="1"/>
  <c r="F396" i="5"/>
  <c r="N381" i="5"/>
  <c r="G382" i="5"/>
  <c r="E396" i="5" l="1"/>
  <c r="F397" i="5"/>
  <c r="Q382" i="5"/>
  <c r="H382" i="5"/>
  <c r="R382" i="5" l="1"/>
  <c r="I382" i="5"/>
  <c r="E397" i="5"/>
  <c r="N382" i="5" l="1"/>
  <c r="G383" i="5"/>
  <c r="Q383" i="5" l="1"/>
  <c r="H383" i="5"/>
  <c r="R383" i="5" l="1"/>
  <c r="I383" i="5"/>
  <c r="N383" i="5" l="1"/>
  <c r="G384" i="5"/>
  <c r="Q384" i="5" l="1"/>
  <c r="H384" i="5"/>
  <c r="R384" i="5" l="1"/>
  <c r="I384" i="5"/>
  <c r="N384" i="5" l="1"/>
  <c r="G385" i="5"/>
  <c r="Q385" i="5" l="1"/>
  <c r="H385" i="5"/>
  <c r="R385" i="5" l="1"/>
  <c r="I385" i="5"/>
  <c r="N385" i="5" l="1"/>
  <c r="G386" i="5"/>
  <c r="Q386" i="5" l="1"/>
  <c r="H386" i="5"/>
  <c r="R386" i="5" l="1"/>
  <c r="I386" i="5"/>
  <c r="N386" i="5" l="1"/>
  <c r="G387" i="5"/>
  <c r="Q387" i="5" l="1"/>
  <c r="H387" i="5"/>
  <c r="R387" i="5" l="1"/>
  <c r="I387" i="5"/>
  <c r="N387" i="5" l="1"/>
  <c r="G388" i="5"/>
  <c r="Q388" i="5" l="1"/>
  <c r="H388" i="5"/>
  <c r="R388" i="5" l="1"/>
  <c r="I388" i="5"/>
  <c r="N388" i="5" l="1"/>
  <c r="G389" i="5"/>
  <c r="Q389" i="5" l="1"/>
  <c r="H389" i="5"/>
  <c r="R389" i="5" l="1"/>
  <c r="I389" i="5"/>
  <c r="N389" i="5" l="1"/>
  <c r="G390" i="5"/>
  <c r="Q390" i="5" l="1"/>
  <c r="H390" i="5"/>
  <c r="R390" i="5" l="1"/>
  <c r="I390" i="5"/>
  <c r="N390" i="5" l="1"/>
  <c r="G391" i="5"/>
  <c r="Q391" i="5" l="1"/>
  <c r="H391" i="5"/>
  <c r="R391" i="5" l="1"/>
  <c r="I391" i="5"/>
  <c r="N391" i="5" l="1"/>
  <c r="G392" i="5"/>
  <c r="Q392" i="5" l="1"/>
  <c r="H392" i="5"/>
  <c r="R392" i="5" l="1"/>
  <c r="I392" i="5"/>
  <c r="N392" i="5" l="1"/>
  <c r="G393" i="5"/>
  <c r="Q393" i="5" l="1"/>
  <c r="H393" i="5"/>
  <c r="R393" i="5" l="1"/>
  <c r="I393" i="5"/>
  <c r="N393" i="5" l="1"/>
  <c r="G394" i="5"/>
  <c r="Q394" i="5" l="1"/>
  <c r="H394" i="5"/>
  <c r="R394" i="5" l="1"/>
  <c r="I394" i="5"/>
  <c r="N394" i="5" l="1"/>
  <c r="G395" i="5"/>
  <c r="Q395" i="5" l="1"/>
  <c r="H395" i="5"/>
  <c r="R395" i="5" l="1"/>
  <c r="I395" i="5"/>
  <c r="N395" i="5" l="1"/>
  <c r="G396" i="5"/>
  <c r="Q396" i="5" l="1"/>
  <c r="H396" i="5"/>
  <c r="R396" i="5" l="1"/>
  <c r="I396" i="5"/>
  <c r="N396" i="5" l="1"/>
  <c r="G397" i="5"/>
  <c r="Q397" i="5" l="1"/>
  <c r="H397" i="5"/>
  <c r="R397" i="5" l="1"/>
  <c r="I397" i="5"/>
  <c r="N397" i="5" l="1"/>
  <c r="G398" i="5"/>
  <c r="F398" i="5" s="1"/>
  <c r="E398" i="5" l="1"/>
  <c r="F399" i="5"/>
  <c r="Q398" i="5"/>
  <c r="H398" i="5"/>
  <c r="E399" i="5" l="1"/>
  <c r="F400" i="5"/>
  <c r="R398" i="5"/>
  <c r="I398" i="5"/>
  <c r="E400" i="5" l="1"/>
  <c r="F401" i="5"/>
  <c r="N398" i="5"/>
  <c r="G399" i="5"/>
  <c r="E401" i="5" l="1"/>
  <c r="F402" i="5"/>
  <c r="Q399" i="5"/>
  <c r="H399" i="5"/>
  <c r="E402" i="5" l="1"/>
  <c r="F403" i="5"/>
  <c r="R399" i="5"/>
  <c r="I399" i="5"/>
  <c r="E403" i="5" l="1"/>
  <c r="F404" i="5"/>
  <c r="N399" i="5"/>
  <c r="G400" i="5"/>
  <c r="E404" i="5" l="1"/>
  <c r="F405" i="5"/>
  <c r="Q400" i="5"/>
  <c r="H400" i="5"/>
  <c r="E405" i="5" l="1"/>
  <c r="F406" i="5"/>
  <c r="R400" i="5"/>
  <c r="I400" i="5"/>
  <c r="E406" i="5" l="1"/>
  <c r="F407" i="5"/>
  <c r="N400" i="5"/>
  <c r="G401" i="5"/>
  <c r="E407" i="5" l="1"/>
  <c r="F408" i="5"/>
  <c r="Q401" i="5"/>
  <c r="H401" i="5"/>
  <c r="E408" i="5" l="1"/>
  <c r="F409" i="5"/>
  <c r="R401" i="5"/>
  <c r="I401" i="5"/>
  <c r="E409" i="5" l="1"/>
  <c r="F410" i="5"/>
  <c r="N401" i="5"/>
  <c r="G402" i="5"/>
  <c r="E410" i="5" l="1"/>
  <c r="F411" i="5"/>
  <c r="Q402" i="5"/>
  <c r="H402" i="5"/>
  <c r="E411" i="5" l="1"/>
  <c r="F412" i="5"/>
  <c r="R402" i="5"/>
  <c r="I402" i="5"/>
  <c r="E412" i="5" l="1"/>
  <c r="F413" i="5"/>
  <c r="N402" i="5"/>
  <c r="G403" i="5"/>
  <c r="E413" i="5" l="1"/>
  <c r="F414" i="5"/>
  <c r="Q403" i="5"/>
  <c r="H403" i="5"/>
  <c r="E414" i="5" l="1"/>
  <c r="F415" i="5"/>
  <c r="R403" i="5"/>
  <c r="I403" i="5"/>
  <c r="E415" i="5" l="1"/>
  <c r="F416" i="5"/>
  <c r="N403" i="5"/>
  <c r="G404" i="5"/>
  <c r="E416" i="5" l="1"/>
  <c r="F417" i="5"/>
  <c r="Q404" i="5"/>
  <c r="H404" i="5"/>
  <c r="E417" i="5" l="1"/>
  <c r="F418" i="5"/>
  <c r="R404" i="5"/>
  <c r="I404" i="5"/>
  <c r="E418" i="5" l="1"/>
  <c r="F419" i="5"/>
  <c r="N404" i="5"/>
  <c r="G405" i="5"/>
  <c r="E419" i="5" l="1"/>
  <c r="F420" i="5"/>
  <c r="Q405" i="5"/>
  <c r="H405" i="5"/>
  <c r="E420" i="5" l="1"/>
  <c r="F421" i="5"/>
  <c r="R405" i="5"/>
  <c r="I405" i="5"/>
  <c r="E421" i="5" l="1"/>
  <c r="F422" i="5"/>
  <c r="N405" i="5"/>
  <c r="G406" i="5"/>
  <c r="E422" i="5" l="1"/>
  <c r="F423" i="5"/>
  <c r="Q406" i="5"/>
  <c r="H406" i="5"/>
  <c r="E423" i="5" l="1"/>
  <c r="F424" i="5"/>
  <c r="R406" i="5"/>
  <c r="I406" i="5"/>
  <c r="E424" i="5" l="1"/>
  <c r="F425" i="5"/>
  <c r="N406" i="5"/>
  <c r="G407" i="5"/>
  <c r="E425" i="5" l="1"/>
  <c r="F426" i="5"/>
  <c r="Q407" i="5"/>
  <c r="H407" i="5"/>
  <c r="E426" i="5" l="1"/>
  <c r="F427" i="5"/>
  <c r="R407" i="5"/>
  <c r="I407" i="5"/>
  <c r="E427" i="5" l="1"/>
  <c r="F428" i="5"/>
  <c r="N407" i="5"/>
  <c r="G408" i="5"/>
  <c r="E428" i="5" l="1"/>
  <c r="F429" i="5"/>
  <c r="Q408" i="5"/>
  <c r="H408" i="5"/>
  <c r="E429" i="5" l="1"/>
  <c r="F430" i="5"/>
  <c r="R408" i="5"/>
  <c r="I408" i="5"/>
  <c r="E430" i="5" l="1"/>
  <c r="F431" i="5"/>
  <c r="N408" i="5"/>
  <c r="G409" i="5"/>
  <c r="E431" i="5" l="1"/>
  <c r="F432" i="5"/>
  <c r="Q409" i="5"/>
  <c r="H409" i="5"/>
  <c r="E432" i="5" l="1"/>
  <c r="F433" i="5"/>
  <c r="E433" i="5" s="1"/>
  <c r="R409" i="5"/>
  <c r="I409" i="5"/>
  <c r="N409" i="5" l="1"/>
  <c r="G410" i="5"/>
  <c r="Q410" i="5" l="1"/>
  <c r="H410" i="5"/>
  <c r="R410" i="5" l="1"/>
  <c r="I410" i="5"/>
  <c r="N410" i="5" l="1"/>
  <c r="G411" i="5"/>
  <c r="Q411" i="5" l="1"/>
  <c r="H411" i="5"/>
  <c r="R411" i="5" l="1"/>
  <c r="I411" i="5"/>
  <c r="N411" i="5" l="1"/>
  <c r="G412" i="5"/>
  <c r="Q412" i="5" l="1"/>
  <c r="H412" i="5"/>
  <c r="R412" i="5" l="1"/>
  <c r="I412" i="5"/>
  <c r="N412" i="5" l="1"/>
  <c r="G413" i="5"/>
  <c r="Q413" i="5" l="1"/>
  <c r="H413" i="5"/>
  <c r="R413" i="5" l="1"/>
  <c r="I413" i="5"/>
  <c r="N413" i="5" l="1"/>
  <c r="G414" i="5"/>
  <c r="Q414" i="5" l="1"/>
  <c r="H414" i="5"/>
  <c r="R414" i="5" l="1"/>
  <c r="I414" i="5"/>
  <c r="N414" i="5" l="1"/>
  <c r="G415" i="5"/>
  <c r="Q415" i="5" l="1"/>
  <c r="H415" i="5"/>
  <c r="R415" i="5" l="1"/>
  <c r="I415" i="5"/>
  <c r="N415" i="5" l="1"/>
  <c r="G416" i="5"/>
  <c r="Q416" i="5" l="1"/>
  <c r="H416" i="5"/>
  <c r="R416" i="5" l="1"/>
  <c r="I416" i="5"/>
  <c r="N416" i="5" l="1"/>
  <c r="G417" i="5"/>
  <c r="Q417" i="5" l="1"/>
  <c r="H417" i="5"/>
  <c r="R417" i="5" l="1"/>
  <c r="I417" i="5"/>
  <c r="N417" i="5" l="1"/>
  <c r="G418" i="5"/>
  <c r="Q418" i="5" l="1"/>
  <c r="H418" i="5"/>
  <c r="R418" i="5" l="1"/>
  <c r="I418" i="5"/>
  <c r="N418" i="5" l="1"/>
  <c r="G419" i="5"/>
  <c r="Q419" i="5" l="1"/>
  <c r="H419" i="5"/>
  <c r="R419" i="5" l="1"/>
  <c r="I419" i="5"/>
  <c r="N419" i="5" l="1"/>
  <c r="G420" i="5"/>
  <c r="Q420" i="5" l="1"/>
  <c r="H420" i="5"/>
  <c r="R420" i="5" l="1"/>
  <c r="I420" i="5"/>
  <c r="N420" i="5" l="1"/>
  <c r="G421" i="5"/>
  <c r="Q421" i="5" l="1"/>
  <c r="H421" i="5"/>
  <c r="R421" i="5" l="1"/>
  <c r="I421" i="5"/>
  <c r="N421" i="5" l="1"/>
  <c r="G422" i="5"/>
  <c r="Q422" i="5" l="1"/>
  <c r="H422" i="5"/>
  <c r="R422" i="5" l="1"/>
  <c r="I422" i="5"/>
  <c r="N422" i="5" l="1"/>
  <c r="G423" i="5"/>
  <c r="Q423" i="5" l="1"/>
  <c r="H423" i="5"/>
  <c r="R423" i="5" l="1"/>
  <c r="I423" i="5"/>
  <c r="N423" i="5" l="1"/>
  <c r="G424" i="5"/>
  <c r="Q424" i="5" l="1"/>
  <c r="H424" i="5"/>
  <c r="R424" i="5" l="1"/>
  <c r="I424" i="5"/>
  <c r="N424" i="5" l="1"/>
  <c r="G425" i="5"/>
  <c r="Q425" i="5" l="1"/>
  <c r="H425" i="5"/>
  <c r="R425" i="5" l="1"/>
  <c r="I425" i="5"/>
  <c r="N425" i="5" l="1"/>
  <c r="G426" i="5"/>
  <c r="Q426" i="5" l="1"/>
  <c r="H426" i="5"/>
  <c r="R426" i="5" l="1"/>
  <c r="I426" i="5"/>
  <c r="N426" i="5" l="1"/>
  <c r="G427" i="5"/>
  <c r="Q427" i="5" l="1"/>
  <c r="H427" i="5"/>
  <c r="R427" i="5" l="1"/>
  <c r="I427" i="5"/>
  <c r="N427" i="5" l="1"/>
  <c r="G428" i="5"/>
  <c r="Q428" i="5" l="1"/>
  <c r="H428" i="5"/>
  <c r="R428" i="5" l="1"/>
  <c r="I428" i="5"/>
  <c r="N428" i="5" l="1"/>
  <c r="G429" i="5"/>
  <c r="Q429" i="5" l="1"/>
  <c r="H429" i="5"/>
  <c r="R429" i="5" l="1"/>
  <c r="I429" i="5"/>
  <c r="N429" i="5" l="1"/>
  <c r="G430" i="5"/>
  <c r="Q430" i="5" l="1"/>
  <c r="H430" i="5"/>
  <c r="R430" i="5" l="1"/>
  <c r="I430" i="5"/>
  <c r="N430" i="5" l="1"/>
  <c r="G431" i="5"/>
  <c r="Q431" i="5" l="1"/>
  <c r="H431" i="5"/>
  <c r="R431" i="5" l="1"/>
  <c r="I431" i="5"/>
  <c r="N431" i="5" l="1"/>
  <c r="G432" i="5"/>
  <c r="Q432" i="5" l="1"/>
  <c r="H432" i="5"/>
  <c r="R432" i="5" l="1"/>
  <c r="I432" i="5"/>
  <c r="N432" i="5" l="1"/>
  <c r="G433" i="5"/>
  <c r="Q433" i="5" l="1"/>
  <c r="H433" i="5"/>
  <c r="R433" i="5" l="1"/>
  <c r="I433" i="5"/>
  <c r="N433" i="5" l="1"/>
  <c r="H434" i="5"/>
  <c r="I434" i="5" s="1"/>
  <c r="N434" i="5" s="1"/>
  <c r="G434" i="5"/>
  <c r="F434" i="5" s="1"/>
  <c r="E434" i="5" s="1"/>
  <c r="E7" i="5" l="1"/>
  <c r="R434" i="5"/>
  <c r="E8" i="5"/>
  <c r="Q434" i="5"/>
  <c r="E9" i="5" l="1"/>
  <c r="I26" i="13" l="1"/>
  <c r="G27" i="13" s="1"/>
  <c r="R28" i="13"/>
  <c r="R27" i="13"/>
  <c r="Q26" i="13"/>
  <c r="F26" i="13"/>
  <c r="E26" i="13" s="1"/>
  <c r="N26" i="13" l="1"/>
  <c r="C11" i="10" s="1"/>
  <c r="I27" i="13"/>
  <c r="N27" i="13" s="1"/>
  <c r="F27" i="13"/>
  <c r="E27" i="13" s="1"/>
  <c r="Q27" i="13"/>
  <c r="R29" i="13"/>
  <c r="E11" i="10" l="1"/>
  <c r="G28" i="13"/>
  <c r="Q28" i="13" s="1"/>
  <c r="I28" i="13"/>
  <c r="N28" i="13" s="1"/>
  <c r="R30" i="13"/>
  <c r="H11" i="10" l="1"/>
  <c r="F28" i="13"/>
  <c r="E28" i="13" s="1"/>
  <c r="I29" i="13"/>
  <c r="N29" i="13" s="1"/>
  <c r="G29" i="13"/>
  <c r="Q29" i="13" s="1"/>
  <c r="R31" i="13"/>
  <c r="B9" i="20" l="1"/>
  <c r="I11" i="10" s="1"/>
  <c r="G30" i="13"/>
  <c r="Q30" i="13" s="1"/>
  <c r="I30" i="13"/>
  <c r="G31" i="13" s="1"/>
  <c r="F29" i="13"/>
  <c r="E29" i="13" s="1"/>
  <c r="R32" i="13"/>
  <c r="F30" i="13" l="1"/>
  <c r="E30" i="13" s="1"/>
  <c r="N30" i="13"/>
  <c r="I31" i="13"/>
  <c r="N31" i="13" s="1"/>
  <c r="F31" i="13"/>
  <c r="E31" i="13" s="1"/>
  <c r="Q31" i="13"/>
  <c r="R33" i="13"/>
  <c r="J32" i="13" l="1"/>
  <c r="G32" i="13"/>
  <c r="F32" i="13" s="1"/>
  <c r="E32" i="13" s="1"/>
  <c r="I32" i="13"/>
  <c r="N32" i="13" s="1"/>
  <c r="R34" i="13"/>
  <c r="Q32" i="13" l="1"/>
  <c r="I33" i="13"/>
  <c r="G34" i="13" s="1"/>
  <c r="G33" i="13"/>
  <c r="F33" i="13" s="1"/>
  <c r="E33" i="13" s="1"/>
  <c r="R35" i="13"/>
  <c r="N33" i="13" l="1"/>
  <c r="I34" i="13"/>
  <c r="I35" i="13" s="1"/>
  <c r="Q33" i="13"/>
  <c r="F34" i="13"/>
  <c r="E34" i="13" s="1"/>
  <c r="Q34" i="13"/>
  <c r="R36" i="13"/>
  <c r="N34" i="13" l="1"/>
  <c r="G35" i="13"/>
  <c r="F35" i="13" s="1"/>
  <c r="E35" i="13" s="1"/>
  <c r="R37" i="13"/>
  <c r="I36" i="13"/>
  <c r="G36" i="13"/>
  <c r="N35" i="13"/>
  <c r="Q35" i="13" l="1"/>
  <c r="R38" i="13"/>
  <c r="F36" i="13"/>
  <c r="E36" i="13" s="1"/>
  <c r="Q36" i="13"/>
  <c r="N36" i="13"/>
  <c r="I37" i="13"/>
  <c r="G37" i="13"/>
  <c r="F37" i="13" l="1"/>
  <c r="E37" i="13" s="1"/>
  <c r="Q37" i="13"/>
  <c r="R39" i="13"/>
  <c r="N37" i="13"/>
  <c r="I38" i="13"/>
  <c r="G38" i="13"/>
  <c r="R40" i="13" l="1"/>
  <c r="N38" i="13"/>
  <c r="I39" i="13"/>
  <c r="G39" i="13"/>
  <c r="F38" i="13"/>
  <c r="E38" i="13" s="1"/>
  <c r="Q38" i="13"/>
  <c r="C12" i="10" l="1"/>
  <c r="R41" i="13"/>
  <c r="N39" i="13"/>
  <c r="G40" i="13"/>
  <c r="I40" i="13"/>
  <c r="F39" i="13"/>
  <c r="E39" i="13" s="1"/>
  <c r="Q39" i="13"/>
  <c r="E12" i="10" l="1"/>
  <c r="H12" i="10" s="1"/>
  <c r="B10" i="20" s="1"/>
  <c r="I12" i="10" s="1"/>
  <c r="F40" i="13"/>
  <c r="E40" i="13" s="1"/>
  <c r="Q40" i="13"/>
  <c r="N40" i="13"/>
  <c r="G41" i="13"/>
  <c r="I41" i="13"/>
  <c r="R42" i="13"/>
  <c r="R43" i="13" l="1"/>
  <c r="F41" i="13"/>
  <c r="E41" i="13" s="1"/>
  <c r="Q41" i="13"/>
  <c r="N41" i="13"/>
  <c r="I42" i="13"/>
  <c r="G42" i="13"/>
  <c r="F42" i="13" l="1"/>
  <c r="E42" i="13" s="1"/>
  <c r="Q42" i="13"/>
  <c r="N42" i="13"/>
  <c r="I43" i="13"/>
  <c r="G43" i="13"/>
  <c r="Q44" i="13"/>
  <c r="Q45" i="13" l="1"/>
  <c r="N43" i="13"/>
  <c r="G44" i="13"/>
  <c r="I44" i="13"/>
  <c r="F43" i="13"/>
  <c r="E43" i="13" s="1"/>
  <c r="Q43" i="13"/>
  <c r="F44" i="13" l="1"/>
  <c r="E44" i="13" s="1"/>
  <c r="P44" i="13"/>
  <c r="N44" i="13"/>
  <c r="I45" i="13"/>
  <c r="G45" i="13"/>
  <c r="R46" i="13"/>
  <c r="R47" i="13" l="1"/>
  <c r="N45" i="13"/>
  <c r="I46" i="13"/>
  <c r="G46" i="13"/>
  <c r="F45" i="13"/>
  <c r="E45" i="13" s="1"/>
  <c r="P45" i="13"/>
  <c r="N46" i="13" l="1"/>
  <c r="G47" i="13"/>
  <c r="I47" i="13"/>
  <c r="F46" i="13"/>
  <c r="E46" i="13" s="1"/>
  <c r="Q46" i="13"/>
  <c r="R48" i="13"/>
  <c r="F47" i="13" l="1"/>
  <c r="E47" i="13" s="1"/>
  <c r="Q47" i="13"/>
  <c r="R49" i="13"/>
  <c r="N47" i="13"/>
  <c r="G48" i="13"/>
  <c r="I48" i="13"/>
  <c r="N48" i="13" l="1"/>
  <c r="G49" i="13"/>
  <c r="I49" i="13"/>
  <c r="H50" i="13" s="1"/>
  <c r="F48" i="13"/>
  <c r="E48" i="13" s="1"/>
  <c r="Q48" i="13"/>
  <c r="R50" i="13" l="1"/>
  <c r="H51" i="13"/>
  <c r="H52" i="13" s="1"/>
  <c r="H53" i="13" s="1"/>
  <c r="H54" i="13" s="1"/>
  <c r="H55" i="13" s="1"/>
  <c r="H56" i="13" s="1"/>
  <c r="H57" i="13" s="1"/>
  <c r="H58" i="13" s="1"/>
  <c r="H59" i="13" s="1"/>
  <c r="H60" i="13" s="1"/>
  <c r="H61" i="13" s="1"/>
  <c r="H62" i="13" s="1"/>
  <c r="H63" i="13" s="1"/>
  <c r="H64" i="13" s="1"/>
  <c r="H65" i="13" s="1"/>
  <c r="H66" i="13" s="1"/>
  <c r="H67" i="13" s="1"/>
  <c r="H68" i="13" s="1"/>
  <c r="H69" i="13" s="1"/>
  <c r="H70" i="13" s="1"/>
  <c r="H71" i="13" s="1"/>
  <c r="H72" i="13" s="1"/>
  <c r="H73" i="13" s="1"/>
  <c r="H74" i="13" s="1"/>
  <c r="H75" i="13" s="1"/>
  <c r="H76" i="13" s="1"/>
  <c r="H77" i="13" s="1"/>
  <c r="H78" i="13" s="1"/>
  <c r="H79" i="13" s="1"/>
  <c r="H80" i="13" s="1"/>
  <c r="H81" i="13" s="1"/>
  <c r="H82" i="13" s="1"/>
  <c r="H83" i="13" s="1"/>
  <c r="H84" i="13" s="1"/>
  <c r="H85" i="13" s="1"/>
  <c r="H86" i="13" s="1"/>
  <c r="H87" i="13" s="1"/>
  <c r="H88" i="13" s="1"/>
  <c r="H89" i="13" s="1"/>
  <c r="H90" i="13" s="1"/>
  <c r="H91" i="13" s="1"/>
  <c r="H92" i="13" s="1"/>
  <c r="H93" i="13" s="1"/>
  <c r="H94" i="13" s="1"/>
  <c r="H95" i="13" s="1"/>
  <c r="H96" i="13" s="1"/>
  <c r="H97" i="13" s="1"/>
  <c r="H98" i="13" s="1"/>
  <c r="H99" i="13" s="1"/>
  <c r="H100" i="13" s="1"/>
  <c r="H101" i="13" s="1"/>
  <c r="H102" i="13" s="1"/>
  <c r="H103" i="13" s="1"/>
  <c r="H104" i="13" s="1"/>
  <c r="H105" i="13" s="1"/>
  <c r="H106" i="13" s="1"/>
  <c r="H107" i="13" s="1"/>
  <c r="H108" i="13" s="1"/>
  <c r="H109" i="13" s="1"/>
  <c r="H110" i="13" s="1"/>
  <c r="H111" i="13" s="1"/>
  <c r="H112" i="13" s="1"/>
  <c r="H113" i="13" s="1"/>
  <c r="H114" i="13" s="1"/>
  <c r="H115" i="13" s="1"/>
  <c r="H116" i="13" s="1"/>
  <c r="H117" i="13" s="1"/>
  <c r="H118" i="13" s="1"/>
  <c r="H119" i="13" s="1"/>
  <c r="H120" i="13" s="1"/>
  <c r="H121" i="13" s="1"/>
  <c r="H122" i="13" s="1"/>
  <c r="H123" i="13" s="1"/>
  <c r="H124" i="13" s="1"/>
  <c r="H125" i="13" s="1"/>
  <c r="H126" i="13" s="1"/>
  <c r="H127" i="13" s="1"/>
  <c r="H128" i="13" s="1"/>
  <c r="H129" i="13" s="1"/>
  <c r="H130" i="13" s="1"/>
  <c r="H131" i="13" s="1"/>
  <c r="H132" i="13" s="1"/>
  <c r="H133" i="13" s="1"/>
  <c r="H134" i="13" s="1"/>
  <c r="H135" i="13" s="1"/>
  <c r="H136" i="13" s="1"/>
  <c r="H137" i="13" s="1"/>
  <c r="H138" i="13" s="1"/>
  <c r="H139" i="13" s="1"/>
  <c r="H140" i="13" s="1"/>
  <c r="H141" i="13" s="1"/>
  <c r="H142" i="13" s="1"/>
  <c r="H143" i="13" s="1"/>
  <c r="H144" i="13" s="1"/>
  <c r="H145" i="13" s="1"/>
  <c r="H146" i="13" s="1"/>
  <c r="H147" i="13" s="1"/>
  <c r="H148" i="13" s="1"/>
  <c r="H149" i="13" s="1"/>
  <c r="H150" i="13" s="1"/>
  <c r="H151" i="13" s="1"/>
  <c r="H152" i="13" s="1"/>
  <c r="H153" i="13" s="1"/>
  <c r="H154" i="13" s="1"/>
  <c r="H155" i="13" s="1"/>
  <c r="H156" i="13" s="1"/>
  <c r="H157" i="13" s="1"/>
  <c r="H158" i="13" s="1"/>
  <c r="H159" i="13" s="1"/>
  <c r="H160" i="13" s="1"/>
  <c r="H161" i="13" s="1"/>
  <c r="H162" i="13" s="1"/>
  <c r="H163" i="13" s="1"/>
  <c r="H164" i="13" s="1"/>
  <c r="H165" i="13" s="1"/>
  <c r="H166" i="13" s="1"/>
  <c r="H167" i="13" s="1"/>
  <c r="H168" i="13" s="1"/>
  <c r="H169" i="13" s="1"/>
  <c r="H170" i="13" s="1"/>
  <c r="H171" i="13" s="1"/>
  <c r="H172" i="13" s="1"/>
  <c r="H173" i="13" s="1"/>
  <c r="H174" i="13" s="1"/>
  <c r="H175" i="13" s="1"/>
  <c r="H176" i="13" s="1"/>
  <c r="H177" i="13" s="1"/>
  <c r="H178" i="13" s="1"/>
  <c r="H179" i="13" s="1"/>
  <c r="H180" i="13" s="1"/>
  <c r="H181" i="13" s="1"/>
  <c r="H182" i="13" s="1"/>
  <c r="H183" i="13" s="1"/>
  <c r="H184" i="13" s="1"/>
  <c r="H185" i="13" s="1"/>
  <c r="H186" i="13" s="1"/>
  <c r="H187" i="13" s="1"/>
  <c r="H188" i="13" s="1"/>
  <c r="H189" i="13" s="1"/>
  <c r="H190" i="13" s="1"/>
  <c r="H191" i="13" s="1"/>
  <c r="H192" i="13" s="1"/>
  <c r="H193" i="13" s="1"/>
  <c r="N49" i="13"/>
  <c r="G50" i="13"/>
  <c r="I50" i="13"/>
  <c r="F49" i="13"/>
  <c r="E49" i="13" s="1"/>
  <c r="Q49" i="13"/>
  <c r="R51" i="13" l="1"/>
  <c r="N50" i="13"/>
  <c r="C13" i="10" s="1"/>
  <c r="G51" i="13"/>
  <c r="I51" i="13"/>
  <c r="F50" i="13"/>
  <c r="E50" i="13" s="1"/>
  <c r="Q50" i="13"/>
  <c r="R52" i="13"/>
  <c r="E13" i="10" l="1"/>
  <c r="F51" i="13"/>
  <c r="E51" i="13" s="1"/>
  <c r="Q51" i="13"/>
  <c r="R53" i="13"/>
  <c r="N51" i="13"/>
  <c r="I52" i="13"/>
  <c r="G52" i="13"/>
  <c r="H13" i="10" l="1"/>
  <c r="R54" i="13"/>
  <c r="N52" i="13"/>
  <c r="I53" i="13"/>
  <c r="G53" i="13"/>
  <c r="F52" i="13"/>
  <c r="E52" i="13" s="1"/>
  <c r="Q52" i="13"/>
  <c r="B11" i="20" l="1"/>
  <c r="I13" i="10" s="1"/>
  <c r="N53" i="13"/>
  <c r="G54" i="13"/>
  <c r="I54" i="13"/>
  <c r="R55" i="13"/>
  <c r="F53" i="13"/>
  <c r="E53" i="13" s="1"/>
  <c r="Q53" i="13"/>
  <c r="N54" i="13" l="1"/>
  <c r="I55" i="13"/>
  <c r="G55" i="13"/>
  <c r="R56" i="13"/>
  <c r="F54" i="13"/>
  <c r="E54" i="13" s="1"/>
  <c r="Q54" i="13"/>
  <c r="F55" i="13" l="1"/>
  <c r="E55" i="13" s="1"/>
  <c r="Q55" i="13"/>
  <c r="N55" i="13"/>
  <c r="I56" i="13"/>
  <c r="G56" i="13"/>
  <c r="R57" i="13"/>
  <c r="N56" i="13" l="1"/>
  <c r="I57" i="13"/>
  <c r="G57" i="13"/>
  <c r="R58" i="13"/>
  <c r="F56" i="13"/>
  <c r="E56" i="13" s="1"/>
  <c r="Q56" i="13"/>
  <c r="F57" i="13" l="1"/>
  <c r="E57" i="13" s="1"/>
  <c r="Q57" i="13"/>
  <c r="N57" i="13"/>
  <c r="I58" i="13"/>
  <c r="G58" i="13"/>
  <c r="R59" i="13"/>
  <c r="N58" i="13" l="1"/>
  <c r="G59" i="13"/>
  <c r="I59" i="13"/>
  <c r="R60" i="13"/>
  <c r="F58" i="13"/>
  <c r="E58" i="13" s="1"/>
  <c r="Q58" i="13"/>
  <c r="F59" i="13" l="1"/>
  <c r="E59" i="13" s="1"/>
  <c r="Q59" i="13"/>
  <c r="N59" i="13"/>
  <c r="I60" i="13"/>
  <c r="G60" i="13"/>
  <c r="R61" i="13"/>
  <c r="N60" i="13" l="1"/>
  <c r="I61" i="13"/>
  <c r="G61" i="13"/>
  <c r="R62" i="13"/>
  <c r="F60" i="13"/>
  <c r="E60" i="13" s="1"/>
  <c r="Q60" i="13"/>
  <c r="F61" i="13" l="1"/>
  <c r="E61" i="13" s="1"/>
  <c r="Q61" i="13"/>
  <c r="N61" i="13"/>
  <c r="I62" i="13"/>
  <c r="G62" i="13"/>
  <c r="R63" i="13"/>
  <c r="R64" i="13" l="1"/>
  <c r="N62" i="13"/>
  <c r="C14" i="10" s="1"/>
  <c r="I63" i="13"/>
  <c r="G63" i="13"/>
  <c r="F62" i="13"/>
  <c r="E62" i="13" s="1"/>
  <c r="Q62" i="13"/>
  <c r="E14" i="10" l="1"/>
  <c r="N63" i="13"/>
  <c r="I64" i="13"/>
  <c r="G64" i="13"/>
  <c r="F63" i="13"/>
  <c r="E63" i="13" s="1"/>
  <c r="Q63" i="13"/>
  <c r="R65" i="13"/>
  <c r="H14" i="10" l="1"/>
  <c r="F64" i="13"/>
  <c r="E64" i="13" s="1"/>
  <c r="Q64" i="13"/>
  <c r="N64" i="13"/>
  <c r="I65" i="13"/>
  <c r="G65" i="13"/>
  <c r="R66" i="13"/>
  <c r="B12" i="20" l="1"/>
  <c r="I14" i="10" s="1"/>
  <c r="N65" i="13"/>
  <c r="I66" i="13"/>
  <c r="G66" i="13"/>
  <c r="R67" i="13"/>
  <c r="F65" i="13"/>
  <c r="E65" i="13" s="1"/>
  <c r="Q65" i="13"/>
  <c r="R68" i="13" l="1"/>
  <c r="F66" i="13"/>
  <c r="E66" i="13" s="1"/>
  <c r="Q66" i="13"/>
  <c r="N66" i="13"/>
  <c r="I67" i="13"/>
  <c r="G67" i="13"/>
  <c r="F67" i="13" l="1"/>
  <c r="E67" i="13" s="1"/>
  <c r="Q67" i="13"/>
  <c r="R69" i="13"/>
  <c r="N67" i="13"/>
  <c r="I68" i="13"/>
  <c r="G68" i="13"/>
  <c r="R70" i="13" l="1"/>
  <c r="F68" i="13"/>
  <c r="E68" i="13" s="1"/>
  <c r="Q68" i="13"/>
  <c r="N68" i="13"/>
  <c r="I69" i="13"/>
  <c r="G69" i="13"/>
  <c r="F69" i="13" l="1"/>
  <c r="E69" i="13" s="1"/>
  <c r="Q69" i="13"/>
  <c r="N69" i="13"/>
  <c r="I70" i="13"/>
  <c r="G70" i="13"/>
  <c r="R71" i="13"/>
  <c r="R72" i="13" l="1"/>
  <c r="N70" i="13"/>
  <c r="I71" i="13"/>
  <c r="G71" i="13"/>
  <c r="F70" i="13"/>
  <c r="E70" i="13" s="1"/>
  <c r="Q70" i="13"/>
  <c r="N71" i="13" l="1"/>
  <c r="I72" i="13"/>
  <c r="G72" i="13"/>
  <c r="F71" i="13"/>
  <c r="E71" i="13" s="1"/>
  <c r="Q71" i="13"/>
  <c r="R73" i="13"/>
  <c r="F72" i="13" l="1"/>
  <c r="E72" i="13" s="1"/>
  <c r="Q72" i="13"/>
  <c r="R74" i="13"/>
  <c r="N72" i="13"/>
  <c r="I73" i="13"/>
  <c r="G73" i="13"/>
  <c r="F73" i="13" l="1"/>
  <c r="E73" i="13" s="1"/>
  <c r="Q73" i="13"/>
  <c r="N73" i="13"/>
  <c r="I74" i="13"/>
  <c r="G74" i="13"/>
  <c r="R75" i="13"/>
  <c r="I75" i="13" l="1"/>
  <c r="N74" i="13"/>
  <c r="C15" i="10" s="1"/>
  <c r="G75" i="13"/>
  <c r="R76" i="13"/>
  <c r="F74" i="13"/>
  <c r="E74" i="13" s="1"/>
  <c r="Q74" i="13"/>
  <c r="E15" i="10" l="1"/>
  <c r="R77" i="13"/>
  <c r="Q75" i="13"/>
  <c r="F75" i="13"/>
  <c r="E75" i="13" s="1"/>
  <c r="I76" i="13"/>
  <c r="G76" i="13"/>
  <c r="N75" i="13"/>
  <c r="H15" i="10" l="1"/>
  <c r="R78" i="13"/>
  <c r="F76" i="13"/>
  <c r="E76" i="13" s="1"/>
  <c r="Q76" i="13"/>
  <c r="I77" i="13"/>
  <c r="G77" i="13"/>
  <c r="N76" i="13"/>
  <c r="B13" i="20" l="1"/>
  <c r="I15" i="10" s="1"/>
  <c r="F77" i="13"/>
  <c r="E77" i="13" s="1"/>
  <c r="Q77" i="13"/>
  <c r="I78" i="13"/>
  <c r="G78" i="13"/>
  <c r="N77" i="13"/>
  <c r="R79" i="13"/>
  <c r="I79" i="13" l="1"/>
  <c r="G79" i="13"/>
  <c r="N78" i="13"/>
  <c r="F78" i="13"/>
  <c r="E78" i="13" s="1"/>
  <c r="Q78" i="13"/>
  <c r="R80" i="13"/>
  <c r="R81" i="13" l="1"/>
  <c r="F79" i="13"/>
  <c r="E79" i="13" s="1"/>
  <c r="Q79" i="13"/>
  <c r="I80" i="13"/>
  <c r="G80" i="13"/>
  <c r="N79" i="13"/>
  <c r="F80" i="13" l="1"/>
  <c r="E80" i="13" s="1"/>
  <c r="Q80" i="13"/>
  <c r="I81" i="13"/>
  <c r="G81" i="13"/>
  <c r="N80" i="13"/>
  <c r="R82" i="13"/>
  <c r="I82" i="13" l="1"/>
  <c r="G82" i="13"/>
  <c r="N81" i="13"/>
  <c r="F81" i="13"/>
  <c r="E81" i="13" s="1"/>
  <c r="Q81" i="13"/>
  <c r="R83" i="13"/>
  <c r="F82" i="13" l="1"/>
  <c r="E82" i="13" s="1"/>
  <c r="Q82" i="13"/>
  <c r="R84" i="13"/>
  <c r="I83" i="13"/>
  <c r="G83" i="13"/>
  <c r="N82" i="13"/>
  <c r="R85" i="13" l="1"/>
  <c r="F83" i="13"/>
  <c r="E83" i="13" s="1"/>
  <c r="Q83" i="13"/>
  <c r="I84" i="13"/>
  <c r="G84" i="13"/>
  <c r="N83" i="13"/>
  <c r="F84" i="13" l="1"/>
  <c r="E84" i="13" s="1"/>
  <c r="Q84" i="13"/>
  <c r="I85" i="13"/>
  <c r="G85" i="13"/>
  <c r="N84" i="13"/>
  <c r="R86" i="13"/>
  <c r="R87" i="13" l="1"/>
  <c r="I86" i="13"/>
  <c r="G86" i="13"/>
  <c r="N85" i="13"/>
  <c r="F85" i="13"/>
  <c r="E85" i="13" s="1"/>
  <c r="Q85" i="13"/>
  <c r="F86" i="13" l="1"/>
  <c r="E86" i="13" s="1"/>
  <c r="Q86" i="13"/>
  <c r="I87" i="13"/>
  <c r="G87" i="13"/>
  <c r="N86" i="13"/>
  <c r="C16" i="10" s="1"/>
  <c r="R88" i="13"/>
  <c r="E16" i="10" l="1"/>
  <c r="H16" i="10" s="1"/>
  <c r="F87" i="13"/>
  <c r="E87" i="13" s="1"/>
  <c r="Q87" i="13"/>
  <c r="I88" i="13"/>
  <c r="G88" i="13"/>
  <c r="N87" i="13"/>
  <c r="R89" i="13"/>
  <c r="B14" i="20" l="1"/>
  <c r="I16" i="10" s="1"/>
  <c r="I89" i="13"/>
  <c r="G89" i="13"/>
  <c r="N88" i="13"/>
  <c r="F88" i="13"/>
  <c r="E88" i="13" s="1"/>
  <c r="Q88" i="13"/>
  <c r="R90" i="13"/>
  <c r="F89" i="13" l="1"/>
  <c r="E89" i="13" s="1"/>
  <c r="Q89" i="13"/>
  <c r="R91" i="13"/>
  <c r="I90" i="13"/>
  <c r="G90" i="13"/>
  <c r="N89" i="13"/>
  <c r="R92" i="13" l="1"/>
  <c r="F90" i="13"/>
  <c r="E90" i="13" s="1"/>
  <c r="Q90" i="13"/>
  <c r="I91" i="13"/>
  <c r="G91" i="13"/>
  <c r="N90" i="13"/>
  <c r="R93" i="13" l="1"/>
  <c r="F91" i="13"/>
  <c r="E91" i="13" s="1"/>
  <c r="Q91" i="13"/>
  <c r="I92" i="13"/>
  <c r="G92" i="13"/>
  <c r="N91" i="13"/>
  <c r="F92" i="13" l="1"/>
  <c r="E92" i="13" s="1"/>
  <c r="Q92" i="13"/>
  <c r="I93" i="13"/>
  <c r="G93" i="13"/>
  <c r="N92" i="13"/>
  <c r="R94" i="13"/>
  <c r="F93" i="13" l="1"/>
  <c r="E93" i="13" s="1"/>
  <c r="Q93" i="13"/>
  <c r="R95" i="13"/>
  <c r="I94" i="13"/>
  <c r="G94" i="13"/>
  <c r="N93" i="13"/>
  <c r="F94" i="13" l="1"/>
  <c r="E94" i="13" s="1"/>
  <c r="Q94" i="13"/>
  <c r="R96" i="13"/>
  <c r="I95" i="13"/>
  <c r="G95" i="13"/>
  <c r="N94" i="13"/>
  <c r="R97" i="13" l="1"/>
  <c r="F95" i="13"/>
  <c r="E95" i="13" s="1"/>
  <c r="Q95" i="13"/>
  <c r="I96" i="13"/>
  <c r="G96" i="13"/>
  <c r="N95" i="13"/>
  <c r="F96" i="13" l="1"/>
  <c r="E96" i="13" s="1"/>
  <c r="Q96" i="13"/>
  <c r="R98" i="13"/>
  <c r="I97" i="13"/>
  <c r="G97" i="13"/>
  <c r="N96" i="13"/>
  <c r="R99" i="13" l="1"/>
  <c r="F97" i="13"/>
  <c r="E97" i="13" s="1"/>
  <c r="Q97" i="13"/>
  <c r="I98" i="13"/>
  <c r="G98" i="13"/>
  <c r="N97" i="13"/>
  <c r="F98" i="13" l="1"/>
  <c r="E98" i="13" s="1"/>
  <c r="Q98" i="13"/>
  <c r="I99" i="13"/>
  <c r="G99" i="13"/>
  <c r="N98" i="13"/>
  <c r="C17" i="10" s="1"/>
  <c r="E17" i="10" s="1"/>
  <c r="R100" i="13"/>
  <c r="H17" i="10" l="1"/>
  <c r="F99" i="13"/>
  <c r="E99" i="13" s="1"/>
  <c r="Q99" i="13"/>
  <c r="R101" i="13"/>
  <c r="I100" i="13"/>
  <c r="G100" i="13"/>
  <c r="N99" i="13"/>
  <c r="B15" i="20" l="1"/>
  <c r="I17" i="10" s="1"/>
  <c r="F100" i="13"/>
  <c r="E100" i="13" s="1"/>
  <c r="Q100" i="13"/>
  <c r="R102" i="13"/>
  <c r="I101" i="13"/>
  <c r="G101" i="13"/>
  <c r="N100" i="13"/>
  <c r="R103" i="13" l="1"/>
  <c r="F101" i="13"/>
  <c r="E101" i="13" s="1"/>
  <c r="Q101" i="13"/>
  <c r="I102" i="13"/>
  <c r="G102" i="13"/>
  <c r="N101" i="13"/>
  <c r="F102" i="13" l="1"/>
  <c r="E102" i="13" s="1"/>
  <c r="Q102" i="13"/>
  <c r="I103" i="13"/>
  <c r="G103" i="13"/>
  <c r="N102" i="13"/>
  <c r="R104" i="13"/>
  <c r="R105" i="13" l="1"/>
  <c r="F103" i="13"/>
  <c r="E103" i="13" s="1"/>
  <c r="Q103" i="13"/>
  <c r="I104" i="13"/>
  <c r="G104" i="13"/>
  <c r="N103" i="13"/>
  <c r="F104" i="13" l="1"/>
  <c r="E104" i="13" s="1"/>
  <c r="Q104" i="13"/>
  <c r="I105" i="13"/>
  <c r="G105" i="13"/>
  <c r="N104" i="13"/>
  <c r="R106" i="13"/>
  <c r="R107" i="13" l="1"/>
  <c r="F105" i="13"/>
  <c r="E105" i="13" s="1"/>
  <c r="Q105" i="13"/>
  <c r="G106" i="13"/>
  <c r="N105" i="13"/>
  <c r="I106" i="13"/>
  <c r="N106" i="13" l="1"/>
  <c r="I107" i="13"/>
  <c r="G107" i="13"/>
  <c r="R108" i="13"/>
  <c r="F106" i="13"/>
  <c r="E106" i="13" s="1"/>
  <c r="Q106" i="13"/>
  <c r="R109" i="13" l="1"/>
  <c r="F107" i="13"/>
  <c r="E107" i="13" s="1"/>
  <c r="Q107" i="13"/>
  <c r="G108" i="13"/>
  <c r="N107" i="13"/>
  <c r="I108" i="13"/>
  <c r="F108" i="13" l="1"/>
  <c r="E108" i="13" s="1"/>
  <c r="Q108" i="13"/>
  <c r="N108" i="13"/>
  <c r="I109" i="13"/>
  <c r="G109" i="13"/>
  <c r="R110" i="13"/>
  <c r="I110" i="13" l="1"/>
  <c r="G110" i="13"/>
  <c r="N109" i="13"/>
  <c r="R111" i="13"/>
  <c r="F109" i="13"/>
  <c r="E109" i="13" s="1"/>
  <c r="Q109" i="13"/>
  <c r="R112" i="13" l="1"/>
  <c r="F110" i="13"/>
  <c r="E110" i="13" s="1"/>
  <c r="Q110" i="13"/>
  <c r="I111" i="13"/>
  <c r="G111" i="13"/>
  <c r="N110" i="13"/>
  <c r="C18" i="10" s="1"/>
  <c r="E18" i="10" s="1"/>
  <c r="H18" i="10" l="1"/>
  <c r="F111" i="13"/>
  <c r="E111" i="13" s="1"/>
  <c r="Q111" i="13"/>
  <c r="R113" i="13"/>
  <c r="I112" i="13"/>
  <c r="G112" i="13"/>
  <c r="N111" i="13"/>
  <c r="B16" i="20" l="1"/>
  <c r="I18" i="10" s="1"/>
  <c r="R114" i="13"/>
  <c r="I113" i="13"/>
  <c r="G113" i="13"/>
  <c r="N112" i="13"/>
  <c r="F112" i="13"/>
  <c r="E112" i="13" s="1"/>
  <c r="Q112" i="13"/>
  <c r="F113" i="13" l="1"/>
  <c r="E113" i="13" s="1"/>
  <c r="Q113" i="13"/>
  <c r="R115" i="13"/>
  <c r="I114" i="13"/>
  <c r="G114" i="13"/>
  <c r="N113" i="13"/>
  <c r="R116" i="13" l="1"/>
  <c r="F114" i="13"/>
  <c r="E114" i="13" s="1"/>
  <c r="Q114" i="13"/>
  <c r="I115" i="13"/>
  <c r="G115" i="13"/>
  <c r="N114" i="13"/>
  <c r="R117" i="13" l="1"/>
  <c r="F115" i="13"/>
  <c r="E115" i="13" s="1"/>
  <c r="Q115" i="13"/>
  <c r="I116" i="13"/>
  <c r="G116" i="13"/>
  <c r="N115" i="13"/>
  <c r="I117" i="13" l="1"/>
  <c r="G117" i="13"/>
  <c r="N116" i="13"/>
  <c r="R118" i="13"/>
  <c r="F116" i="13"/>
  <c r="E116" i="13" s="1"/>
  <c r="Q116" i="13"/>
  <c r="F117" i="13" l="1"/>
  <c r="E117" i="13" s="1"/>
  <c r="Q117" i="13"/>
  <c r="I118" i="13"/>
  <c r="G118" i="13"/>
  <c r="N117" i="13"/>
  <c r="R119" i="13"/>
  <c r="F118" i="13" l="1"/>
  <c r="E118" i="13" s="1"/>
  <c r="Q118" i="13"/>
  <c r="R120" i="13"/>
  <c r="I119" i="13"/>
  <c r="G119" i="13"/>
  <c r="N118" i="13"/>
  <c r="F119" i="13" l="1"/>
  <c r="E119" i="13" s="1"/>
  <c r="Q119" i="13"/>
  <c r="I120" i="13"/>
  <c r="G120" i="13"/>
  <c r="N119" i="13"/>
  <c r="R121" i="13"/>
  <c r="F120" i="13" l="1"/>
  <c r="E120" i="13" s="1"/>
  <c r="Q120" i="13"/>
  <c r="I121" i="13"/>
  <c r="G121" i="13"/>
  <c r="N120" i="13"/>
  <c r="R122" i="13"/>
  <c r="F121" i="13" l="1"/>
  <c r="E121" i="13" s="1"/>
  <c r="Q121" i="13"/>
  <c r="I122" i="13"/>
  <c r="G122" i="13"/>
  <c r="N121" i="13"/>
  <c r="R123" i="13"/>
  <c r="R124" i="13" l="1"/>
  <c r="F122" i="13"/>
  <c r="E122" i="13" s="1"/>
  <c r="Q122" i="13"/>
  <c r="I123" i="13"/>
  <c r="G123" i="13"/>
  <c r="N122" i="13"/>
  <c r="C19" i="10" s="1"/>
  <c r="E19" i="10" s="1"/>
  <c r="H19" i="10" l="1"/>
  <c r="R125" i="13"/>
  <c r="F123" i="13"/>
  <c r="E123" i="13" s="1"/>
  <c r="Q123" i="13"/>
  <c r="I124" i="13"/>
  <c r="G124" i="13"/>
  <c r="N123" i="13"/>
  <c r="B17" i="20" l="1"/>
  <c r="I19" i="10" s="1"/>
  <c r="F124" i="13"/>
  <c r="E124" i="13" s="1"/>
  <c r="Q124" i="13"/>
  <c r="I125" i="13"/>
  <c r="G125" i="13"/>
  <c r="N124" i="13"/>
  <c r="R126" i="13"/>
  <c r="F125" i="13" l="1"/>
  <c r="E125" i="13" s="1"/>
  <c r="Q125" i="13"/>
  <c r="I126" i="13"/>
  <c r="G126" i="13"/>
  <c r="N125" i="13"/>
  <c r="R127" i="13"/>
  <c r="F126" i="13" l="1"/>
  <c r="E126" i="13" s="1"/>
  <c r="Q126" i="13"/>
  <c r="R128" i="13"/>
  <c r="I127" i="13"/>
  <c r="G127" i="13"/>
  <c r="N126" i="13"/>
  <c r="I128" i="13" l="1"/>
  <c r="G128" i="13"/>
  <c r="N127" i="13"/>
  <c r="R129" i="13"/>
  <c r="F127" i="13"/>
  <c r="E127" i="13" s="1"/>
  <c r="Q127" i="13"/>
  <c r="R130" i="13" l="1"/>
  <c r="F128" i="13"/>
  <c r="E128" i="13" s="1"/>
  <c r="Q128" i="13"/>
  <c r="I129" i="13"/>
  <c r="G129" i="13"/>
  <c r="N128" i="13"/>
  <c r="R131" i="13" l="1"/>
  <c r="F129" i="13"/>
  <c r="E129" i="13" s="1"/>
  <c r="Q129" i="13"/>
  <c r="I130" i="13"/>
  <c r="G130" i="13"/>
  <c r="N129" i="13"/>
  <c r="F130" i="13" l="1"/>
  <c r="E130" i="13" s="1"/>
  <c r="Q130" i="13"/>
  <c r="R132" i="13"/>
  <c r="I131" i="13"/>
  <c r="G131" i="13"/>
  <c r="N130" i="13"/>
  <c r="F131" i="13" l="1"/>
  <c r="E131" i="13" s="1"/>
  <c r="Q131" i="13"/>
  <c r="I132" i="13"/>
  <c r="G132" i="13"/>
  <c r="N131" i="13"/>
  <c r="R133" i="13"/>
  <c r="R134" i="13" l="1"/>
  <c r="F132" i="13"/>
  <c r="E132" i="13" s="1"/>
  <c r="Q132" i="13"/>
  <c r="I133" i="13"/>
  <c r="N132" i="13"/>
  <c r="G133" i="13"/>
  <c r="F133" i="13" l="1"/>
  <c r="E133" i="13" s="1"/>
  <c r="Q133" i="13"/>
  <c r="R135" i="13"/>
  <c r="I134" i="13"/>
  <c r="G134" i="13"/>
  <c r="N133" i="13"/>
  <c r="I135" i="13" l="1"/>
  <c r="N134" i="13"/>
  <c r="C20" i="10" s="1"/>
  <c r="G135" i="13"/>
  <c r="F134" i="13"/>
  <c r="E134" i="13" s="1"/>
  <c r="Q134" i="13"/>
  <c r="R136" i="13"/>
  <c r="E20" i="10" l="1"/>
  <c r="I136" i="13"/>
  <c r="G136" i="13"/>
  <c r="N135" i="13"/>
  <c r="R137" i="13"/>
  <c r="Q135" i="13"/>
  <c r="F135" i="13"/>
  <c r="E135" i="13" s="1"/>
  <c r="H20" i="10" l="1"/>
  <c r="R138" i="13"/>
  <c r="I137" i="13"/>
  <c r="G137" i="13"/>
  <c r="N136" i="13"/>
  <c r="F136" i="13"/>
  <c r="E136" i="13" s="1"/>
  <c r="Q136" i="13"/>
  <c r="B18" i="20" l="1"/>
  <c r="I20" i="10" s="1"/>
  <c r="F137" i="13"/>
  <c r="E137" i="13" s="1"/>
  <c r="Q137" i="13"/>
  <c r="R139" i="13"/>
  <c r="I138" i="13"/>
  <c r="G138" i="13"/>
  <c r="N137" i="13"/>
  <c r="F138" i="13" l="1"/>
  <c r="E138" i="13" s="1"/>
  <c r="Q138" i="13"/>
  <c r="I139" i="13"/>
  <c r="G139" i="13"/>
  <c r="N138" i="13"/>
  <c r="R140" i="13"/>
  <c r="F139" i="13" l="1"/>
  <c r="E139" i="13" s="1"/>
  <c r="Q139" i="13"/>
  <c r="R141" i="13"/>
  <c r="I140" i="13"/>
  <c r="G140" i="13"/>
  <c r="N139" i="13"/>
  <c r="F140" i="13" l="1"/>
  <c r="E140" i="13" s="1"/>
  <c r="Q140" i="13"/>
  <c r="I141" i="13"/>
  <c r="N140" i="13"/>
  <c r="G141" i="13"/>
  <c r="R142" i="13"/>
  <c r="F141" i="13" l="1"/>
  <c r="E141" i="13" s="1"/>
  <c r="Q141" i="13"/>
  <c r="R143" i="13"/>
  <c r="I142" i="13"/>
  <c r="G142" i="13"/>
  <c r="N141" i="13"/>
  <c r="F142" i="13" l="1"/>
  <c r="E142" i="13" s="1"/>
  <c r="Q142" i="13"/>
  <c r="R144" i="13"/>
  <c r="I143" i="13"/>
  <c r="G143" i="13"/>
  <c r="N142" i="13"/>
  <c r="R145" i="13" l="1"/>
  <c r="F143" i="13"/>
  <c r="E143" i="13" s="1"/>
  <c r="Q143" i="13"/>
  <c r="I144" i="13"/>
  <c r="G144" i="13"/>
  <c r="N143" i="13"/>
  <c r="F144" i="13" l="1"/>
  <c r="E144" i="13" s="1"/>
  <c r="Q144" i="13"/>
  <c r="I145" i="13"/>
  <c r="G145" i="13"/>
  <c r="N144" i="13"/>
  <c r="R146" i="13"/>
  <c r="F145" i="13" l="1"/>
  <c r="E145" i="13" s="1"/>
  <c r="Q145" i="13"/>
  <c r="R147" i="13"/>
  <c r="I146" i="13"/>
  <c r="G146" i="13"/>
  <c r="N145" i="13"/>
  <c r="R148" i="13" l="1"/>
  <c r="F146" i="13"/>
  <c r="E146" i="13" s="1"/>
  <c r="Q146" i="13"/>
  <c r="I147" i="13"/>
  <c r="G147" i="13"/>
  <c r="N146" i="13"/>
  <c r="C21" i="10" s="1"/>
  <c r="E21" i="10" s="1"/>
  <c r="H21" i="10" l="1"/>
  <c r="F147" i="13"/>
  <c r="E147" i="13" s="1"/>
  <c r="Q147" i="13"/>
  <c r="R149" i="13"/>
  <c r="I148" i="13"/>
  <c r="G148" i="13"/>
  <c r="N147" i="13"/>
  <c r="B19" i="20" l="1"/>
  <c r="I21" i="10" s="1"/>
  <c r="I149" i="13"/>
  <c r="G149" i="13"/>
  <c r="N148" i="13"/>
  <c r="R150" i="13"/>
  <c r="F148" i="13"/>
  <c r="E148" i="13" s="1"/>
  <c r="Q148" i="13"/>
  <c r="F149" i="13" l="1"/>
  <c r="E149" i="13" s="1"/>
  <c r="Q149" i="13"/>
  <c r="I150" i="13"/>
  <c r="G150" i="13"/>
  <c r="N149" i="13"/>
  <c r="R151" i="13"/>
  <c r="F150" i="13" l="1"/>
  <c r="E150" i="13" s="1"/>
  <c r="Q150" i="13"/>
  <c r="R152" i="13"/>
  <c r="N150" i="13"/>
  <c r="I151" i="13"/>
  <c r="G151" i="13"/>
  <c r="N151" i="13" l="1"/>
  <c r="I152" i="13"/>
  <c r="G152" i="13"/>
  <c r="R153" i="13"/>
  <c r="F151" i="13"/>
  <c r="E151" i="13" s="1"/>
  <c r="Q151" i="13"/>
  <c r="R154" i="13" l="1"/>
  <c r="F152" i="13"/>
  <c r="E152" i="13" s="1"/>
  <c r="Q152" i="13"/>
  <c r="N152" i="13"/>
  <c r="G153" i="13"/>
  <c r="I153" i="13"/>
  <c r="F153" i="13" l="1"/>
  <c r="E153" i="13" s="1"/>
  <c r="Q153" i="13"/>
  <c r="R155" i="13"/>
  <c r="N153" i="13"/>
  <c r="I154" i="13"/>
  <c r="G154" i="13"/>
  <c r="I155" i="13" l="1"/>
  <c r="N154" i="13"/>
  <c r="G155" i="13"/>
  <c r="R156" i="13"/>
  <c r="F154" i="13"/>
  <c r="E154" i="13" s="1"/>
  <c r="Q154" i="13"/>
  <c r="R157" i="13" l="1"/>
  <c r="I156" i="13"/>
  <c r="G156" i="13"/>
  <c r="N155" i="13"/>
  <c r="F155" i="13"/>
  <c r="E155" i="13" s="1"/>
  <c r="Q155" i="13"/>
  <c r="Q156" i="13" l="1"/>
  <c r="F156" i="13"/>
  <c r="E156" i="13" s="1"/>
  <c r="N156" i="13"/>
  <c r="I157" i="13"/>
  <c r="G157" i="13"/>
  <c r="R158" i="13"/>
  <c r="Q157" i="13" l="1"/>
  <c r="F157" i="13"/>
  <c r="E157" i="13" s="1"/>
  <c r="I158" i="13"/>
  <c r="G158" i="13"/>
  <c r="N157" i="13"/>
  <c r="R159" i="13"/>
  <c r="F158" i="13" l="1"/>
  <c r="E158" i="13" s="1"/>
  <c r="Q158" i="13"/>
  <c r="R160" i="13"/>
  <c r="N158" i="13"/>
  <c r="C22" i="10" s="1"/>
  <c r="E22" i="10" s="1"/>
  <c r="I159" i="13"/>
  <c r="G159" i="13"/>
  <c r="H22" i="10" l="1"/>
  <c r="R161" i="13"/>
  <c r="I160" i="13"/>
  <c r="G160" i="13"/>
  <c r="N159" i="13"/>
  <c r="Q159" i="13"/>
  <c r="F159" i="13"/>
  <c r="E159" i="13" s="1"/>
  <c r="B20" i="20" l="1"/>
  <c r="I22" i="10" s="1"/>
  <c r="F160" i="13"/>
  <c r="E160" i="13" s="1"/>
  <c r="Q160" i="13"/>
  <c r="N160" i="13"/>
  <c r="I161" i="13"/>
  <c r="G161" i="13"/>
  <c r="R162" i="13"/>
  <c r="I162" i="13" l="1"/>
  <c r="G162" i="13"/>
  <c r="N161" i="13"/>
  <c r="Q161" i="13"/>
  <c r="F161" i="13"/>
  <c r="E161" i="13" s="1"/>
  <c r="R163" i="13"/>
  <c r="F162" i="13" l="1"/>
  <c r="E162" i="13" s="1"/>
  <c r="Q162" i="13"/>
  <c r="N162" i="13"/>
  <c r="I163" i="13"/>
  <c r="G163" i="13"/>
  <c r="R164" i="13"/>
  <c r="I164" i="13" l="1"/>
  <c r="G164" i="13"/>
  <c r="N163" i="13"/>
  <c r="Q163" i="13"/>
  <c r="F163" i="13"/>
  <c r="E163" i="13" s="1"/>
  <c r="R165" i="13"/>
  <c r="N164" i="13" l="1"/>
  <c r="I165" i="13"/>
  <c r="G165" i="13"/>
  <c r="R166" i="13"/>
  <c r="F164" i="13"/>
  <c r="E164" i="13" s="1"/>
  <c r="Q164" i="13"/>
  <c r="Q165" i="13" l="1"/>
  <c r="F165" i="13"/>
  <c r="E165" i="13" s="1"/>
  <c r="I166" i="13"/>
  <c r="G166" i="13"/>
  <c r="N165" i="13"/>
  <c r="R167" i="13"/>
  <c r="F166" i="13" l="1"/>
  <c r="E166" i="13" s="1"/>
  <c r="Q166" i="13"/>
  <c r="R168" i="13"/>
  <c r="N166" i="13"/>
  <c r="I167" i="13"/>
  <c r="G167" i="13"/>
  <c r="I168" i="13" l="1"/>
  <c r="G168" i="13"/>
  <c r="N167" i="13"/>
  <c r="R169" i="13"/>
  <c r="Q167" i="13"/>
  <c r="F167" i="13"/>
  <c r="E167" i="13" s="1"/>
  <c r="R170" i="13" l="1"/>
  <c r="N168" i="13"/>
  <c r="I169" i="13"/>
  <c r="G169" i="13"/>
  <c r="F168" i="13"/>
  <c r="E168" i="13" s="1"/>
  <c r="Q168" i="13"/>
  <c r="Q169" i="13" l="1"/>
  <c r="F169" i="13"/>
  <c r="E169" i="13" s="1"/>
  <c r="I170" i="13"/>
  <c r="G170" i="13"/>
  <c r="N169" i="13"/>
  <c r="R171" i="13"/>
  <c r="F170" i="13" l="1"/>
  <c r="E170" i="13" s="1"/>
  <c r="Q170" i="13"/>
  <c r="R172" i="13"/>
  <c r="N170" i="13"/>
  <c r="C23" i="10" s="1"/>
  <c r="E23" i="10" s="1"/>
  <c r="I171" i="13"/>
  <c r="G171" i="13"/>
  <c r="H23" i="10" l="1"/>
  <c r="E24" i="10"/>
  <c r="I172" i="13"/>
  <c r="G172" i="13"/>
  <c r="N171" i="13"/>
  <c r="R173" i="13"/>
  <c r="Q171" i="13"/>
  <c r="F171" i="13"/>
  <c r="E171" i="13" s="1"/>
  <c r="B21" i="20" l="1"/>
  <c r="I23" i="10" s="1"/>
  <c r="I24" i="10" s="1"/>
  <c r="H24" i="10"/>
  <c r="R174" i="13"/>
  <c r="N172" i="13"/>
  <c r="I173" i="13"/>
  <c r="G173" i="13"/>
  <c r="F172" i="13"/>
  <c r="E172" i="13" s="1"/>
  <c r="Q172" i="13"/>
  <c r="H25" i="10" l="1"/>
  <c r="Q173" i="13"/>
  <c r="F173" i="13"/>
  <c r="E173" i="13" s="1"/>
  <c r="I174" i="13"/>
  <c r="G174" i="13"/>
  <c r="N173" i="13"/>
  <c r="R175" i="13"/>
  <c r="F174" i="13" l="1"/>
  <c r="E174" i="13" s="1"/>
  <c r="Q174" i="13"/>
  <c r="R176" i="13"/>
  <c r="N174" i="13"/>
  <c r="I175" i="13"/>
  <c r="G175" i="13"/>
  <c r="I176" i="13" l="1"/>
  <c r="G176" i="13"/>
  <c r="N175" i="13"/>
  <c r="R177" i="13"/>
  <c r="Q175" i="13"/>
  <c r="F175" i="13"/>
  <c r="E175" i="13" s="1"/>
  <c r="R178" i="13" l="1"/>
  <c r="N176" i="13"/>
  <c r="I177" i="13"/>
  <c r="G177" i="13"/>
  <c r="F176" i="13"/>
  <c r="E176" i="13" s="1"/>
  <c r="Q176" i="13"/>
  <c r="R179" i="13" l="1"/>
  <c r="I178" i="13"/>
  <c r="G178" i="13"/>
  <c r="N177" i="13"/>
  <c r="Q177" i="13"/>
  <c r="F177" i="13"/>
  <c r="E177" i="13" s="1"/>
  <c r="F178" i="13" l="1"/>
  <c r="E178" i="13" s="1"/>
  <c r="Q178" i="13"/>
  <c r="R180" i="13"/>
  <c r="N178" i="13"/>
  <c r="I179" i="13"/>
  <c r="G179" i="13"/>
  <c r="I180" i="13" l="1"/>
  <c r="G180" i="13"/>
  <c r="N179" i="13"/>
  <c r="R181" i="13"/>
  <c r="Q179" i="13"/>
  <c r="F179" i="13"/>
  <c r="E179" i="13" s="1"/>
  <c r="R182" i="13" l="1"/>
  <c r="N180" i="13"/>
  <c r="I181" i="13"/>
  <c r="G181" i="13"/>
  <c r="F180" i="13"/>
  <c r="E180" i="13" s="1"/>
  <c r="Q180" i="13"/>
  <c r="R183" i="13" l="1"/>
  <c r="I182" i="13"/>
  <c r="G182" i="13"/>
  <c r="N181" i="13"/>
  <c r="Q181" i="13"/>
  <c r="F181" i="13"/>
  <c r="E181" i="13" s="1"/>
  <c r="F182" i="13" l="1"/>
  <c r="E182" i="13" s="1"/>
  <c r="Q182" i="13"/>
  <c r="R184" i="13"/>
  <c r="N182" i="13"/>
  <c r="I183" i="13"/>
  <c r="G183" i="13"/>
  <c r="I184" i="13" l="1"/>
  <c r="G184" i="13"/>
  <c r="N183" i="13"/>
  <c r="R185" i="13"/>
  <c r="Q183" i="13"/>
  <c r="F183" i="13"/>
  <c r="E183" i="13" s="1"/>
  <c r="N184" i="13" l="1"/>
  <c r="I185" i="13"/>
  <c r="G185" i="13"/>
  <c r="F184" i="13"/>
  <c r="E184" i="13" s="1"/>
  <c r="Q184" i="13"/>
  <c r="R186" i="13"/>
  <c r="Q185" i="13" l="1"/>
  <c r="F185" i="13"/>
  <c r="E185" i="13" s="1"/>
  <c r="R187" i="13"/>
  <c r="I186" i="13"/>
  <c r="G186" i="13"/>
  <c r="N185" i="13"/>
  <c r="R188" i="13" l="1"/>
  <c r="F186" i="13"/>
  <c r="E186" i="13" s="1"/>
  <c r="Q186" i="13"/>
  <c r="N186" i="13"/>
  <c r="I187" i="13"/>
  <c r="G187" i="13"/>
  <c r="I188" i="13" l="1"/>
  <c r="G188" i="13"/>
  <c r="N187" i="13"/>
  <c r="Q187" i="13"/>
  <c r="F187" i="13"/>
  <c r="E187" i="13" s="1"/>
  <c r="R189" i="13"/>
  <c r="F188" i="13" l="1"/>
  <c r="E188" i="13" s="1"/>
  <c r="Q188" i="13"/>
  <c r="N188" i="13"/>
  <c r="I189" i="13"/>
  <c r="G189" i="13"/>
  <c r="R190" i="13"/>
  <c r="I190" i="13" l="1"/>
  <c r="G190" i="13"/>
  <c r="N189" i="13"/>
  <c r="Q189" i="13"/>
  <c r="F189" i="13"/>
  <c r="E189" i="13" s="1"/>
  <c r="R191" i="13"/>
  <c r="N190" i="13" l="1"/>
  <c r="I191" i="13"/>
  <c r="G191" i="13"/>
  <c r="R192" i="13"/>
  <c r="F190" i="13"/>
  <c r="E190" i="13" s="1"/>
  <c r="Q190" i="13"/>
  <c r="Q191" i="13" l="1"/>
  <c r="F191" i="13"/>
  <c r="E191" i="13" s="1"/>
  <c r="I192" i="13"/>
  <c r="G192" i="13"/>
  <c r="N191" i="13"/>
  <c r="R193" i="13"/>
  <c r="F192" i="13" l="1"/>
  <c r="E192" i="13" s="1"/>
  <c r="Q192" i="13"/>
  <c r="N192" i="13"/>
  <c r="I193" i="13"/>
  <c r="H194" i="13" s="1"/>
  <c r="H195" i="13" s="1"/>
  <c r="H196" i="13" s="1"/>
  <c r="H197" i="13" s="1"/>
  <c r="H198" i="13" s="1"/>
  <c r="H199" i="13" s="1"/>
  <c r="H200" i="13" s="1"/>
  <c r="H201" i="13" s="1"/>
  <c r="H202" i="13" s="1"/>
  <c r="H203" i="13" s="1"/>
  <c r="H204" i="13" s="1"/>
  <c r="H205" i="13" s="1"/>
  <c r="H206" i="13" s="1"/>
  <c r="H207" i="13" s="1"/>
  <c r="H208" i="13" s="1"/>
  <c r="H209" i="13" s="1"/>
  <c r="H210" i="13" s="1"/>
  <c r="H211" i="13" s="1"/>
  <c r="H212" i="13" s="1"/>
  <c r="H213" i="13" s="1"/>
  <c r="H214" i="13" s="1"/>
  <c r="H215" i="13" s="1"/>
  <c r="H216" i="13" s="1"/>
  <c r="H217" i="13" s="1"/>
  <c r="H218" i="13" s="1"/>
  <c r="H219" i="13" s="1"/>
  <c r="H220" i="13" s="1"/>
  <c r="H221" i="13" s="1"/>
  <c r="H222" i="13" s="1"/>
  <c r="H223" i="13" s="1"/>
  <c r="H224" i="13" s="1"/>
  <c r="H225" i="13" s="1"/>
  <c r="H226" i="13" s="1"/>
  <c r="H227" i="13" s="1"/>
  <c r="H228" i="13" s="1"/>
  <c r="H229" i="13" s="1"/>
  <c r="H230" i="13" s="1"/>
  <c r="H231" i="13" s="1"/>
  <c r="H232" i="13" s="1"/>
  <c r="H233" i="13" s="1"/>
  <c r="H234" i="13" s="1"/>
  <c r="H235" i="13" s="1"/>
  <c r="H236" i="13" s="1"/>
  <c r="H237" i="13" s="1"/>
  <c r="H238" i="13" s="1"/>
  <c r="H239" i="13" s="1"/>
  <c r="H240" i="13" s="1"/>
  <c r="H241" i="13" s="1"/>
  <c r="H242" i="13" s="1"/>
  <c r="H243" i="13" s="1"/>
  <c r="H244" i="13" s="1"/>
  <c r="H245" i="13" s="1"/>
  <c r="H246" i="13" s="1"/>
  <c r="H247" i="13" s="1"/>
  <c r="H248" i="13" s="1"/>
  <c r="H249" i="13" s="1"/>
  <c r="H250" i="13" s="1"/>
  <c r="H251" i="13" s="1"/>
  <c r="H252" i="13" s="1"/>
  <c r="H253" i="13" s="1"/>
  <c r="H254" i="13" s="1"/>
  <c r="H255" i="13" s="1"/>
  <c r="H256" i="13" s="1"/>
  <c r="H257" i="13" s="1"/>
  <c r="H258" i="13" s="1"/>
  <c r="H259" i="13" s="1"/>
  <c r="H260" i="13" s="1"/>
  <c r="H261" i="13" s="1"/>
  <c r="H262" i="13" s="1"/>
  <c r="H263" i="13" s="1"/>
  <c r="H264" i="13" s="1"/>
  <c r="H265" i="13" s="1"/>
  <c r="H266" i="13" s="1"/>
  <c r="H267" i="13" s="1"/>
  <c r="H268" i="13" s="1"/>
  <c r="H269" i="13" s="1"/>
  <c r="H270" i="13" s="1"/>
  <c r="H271" i="13" s="1"/>
  <c r="H272" i="13" s="1"/>
  <c r="H273" i="13" s="1"/>
  <c r="H274" i="13" s="1"/>
  <c r="H275" i="13" s="1"/>
  <c r="H276" i="13" s="1"/>
  <c r="H277" i="13" s="1"/>
  <c r="H278" i="13" s="1"/>
  <c r="H279" i="13" s="1"/>
  <c r="H280" i="13" s="1"/>
  <c r="H281" i="13" s="1"/>
  <c r="H282" i="13" s="1"/>
  <c r="H283" i="13" s="1"/>
  <c r="H284" i="13" s="1"/>
  <c r="H285" i="13" s="1"/>
  <c r="H286" i="13" s="1"/>
  <c r="H287" i="13" s="1"/>
  <c r="H288" i="13" s="1"/>
  <c r="H289" i="13" s="1"/>
  <c r="H290" i="13" s="1"/>
  <c r="H291" i="13" s="1"/>
  <c r="H292" i="13" s="1"/>
  <c r="H293" i="13" s="1"/>
  <c r="H294" i="13" s="1"/>
  <c r="H295" i="13" s="1"/>
  <c r="H296" i="13" s="1"/>
  <c r="H297" i="13" s="1"/>
  <c r="H298" i="13" s="1"/>
  <c r="H299" i="13" s="1"/>
  <c r="H300" i="13" s="1"/>
  <c r="H301" i="13" s="1"/>
  <c r="H302" i="13" s="1"/>
  <c r="H303" i="13" s="1"/>
  <c r="H304" i="13" s="1"/>
  <c r="H305" i="13" s="1"/>
  <c r="H306" i="13" s="1"/>
  <c r="H307" i="13" s="1"/>
  <c r="H308" i="13" s="1"/>
  <c r="H309" i="13" s="1"/>
  <c r="H310" i="13" s="1"/>
  <c r="H311" i="13" s="1"/>
  <c r="H312" i="13" s="1"/>
  <c r="H313" i="13" s="1"/>
  <c r="G193" i="13"/>
  <c r="R194" i="13" l="1"/>
  <c r="R195" i="13"/>
  <c r="I194" i="13"/>
  <c r="G194" i="13"/>
  <c r="N193" i="13"/>
  <c r="Q193" i="13"/>
  <c r="F193" i="13"/>
  <c r="E193" i="13" s="1"/>
  <c r="F194" i="13" l="1"/>
  <c r="E194" i="13" s="1"/>
  <c r="Q194" i="13"/>
  <c r="R196" i="13"/>
  <c r="N194" i="13"/>
  <c r="I195" i="13"/>
  <c r="G195" i="13"/>
  <c r="R197" i="13" l="1"/>
  <c r="I196" i="13"/>
  <c r="G196" i="13"/>
  <c r="N195" i="13"/>
  <c r="F195" i="13"/>
  <c r="E195" i="13" s="1"/>
  <c r="Q195" i="13"/>
  <c r="F196" i="13" l="1"/>
  <c r="E196" i="13" s="1"/>
  <c r="Q196" i="13"/>
  <c r="N196" i="13"/>
  <c r="I197" i="13"/>
  <c r="G197" i="13"/>
  <c r="R198" i="13"/>
  <c r="I198" i="13" l="1"/>
  <c r="G198" i="13"/>
  <c r="N197" i="13"/>
  <c r="Q197" i="13"/>
  <c r="F197" i="13"/>
  <c r="E197" i="13" s="1"/>
  <c r="R199" i="13"/>
  <c r="N198" i="13" l="1"/>
  <c r="I199" i="13"/>
  <c r="G199" i="13"/>
  <c r="R200" i="13"/>
  <c r="F198" i="13"/>
  <c r="E198" i="13" s="1"/>
  <c r="Q198" i="13"/>
  <c r="I200" i="13" l="1"/>
  <c r="G200" i="13"/>
  <c r="N199" i="13"/>
  <c r="R201" i="13"/>
  <c r="Q199" i="13"/>
  <c r="F199" i="13"/>
  <c r="E199" i="13" s="1"/>
  <c r="R202" i="13" l="1"/>
  <c r="N200" i="13"/>
  <c r="I201" i="13"/>
  <c r="G201" i="13"/>
  <c r="F200" i="13"/>
  <c r="E200" i="13" s="1"/>
  <c r="Q200" i="13"/>
  <c r="I202" i="13" l="1"/>
  <c r="G202" i="13"/>
  <c r="N201" i="13"/>
  <c r="R203" i="13"/>
  <c r="Q201" i="13"/>
  <c r="F201" i="13"/>
  <c r="E201" i="13" s="1"/>
  <c r="R204" i="13" l="1"/>
  <c r="N202" i="13"/>
  <c r="I203" i="13"/>
  <c r="G203" i="13"/>
  <c r="F202" i="13"/>
  <c r="E202" i="13" s="1"/>
  <c r="Q202" i="13"/>
  <c r="I204" i="13" l="1"/>
  <c r="G204" i="13"/>
  <c r="N203" i="13"/>
  <c r="R205" i="13"/>
  <c r="Q203" i="13"/>
  <c r="F203" i="13"/>
  <c r="E203" i="13" s="1"/>
  <c r="R206" i="13" l="1"/>
  <c r="N204" i="13"/>
  <c r="I205" i="13"/>
  <c r="G205" i="13"/>
  <c r="F204" i="13"/>
  <c r="E204" i="13" s="1"/>
  <c r="Q204" i="13"/>
  <c r="R207" i="13" l="1"/>
  <c r="I206" i="13"/>
  <c r="G206" i="13"/>
  <c r="N205" i="13"/>
  <c r="Q205" i="13"/>
  <c r="F205" i="13"/>
  <c r="E205" i="13" s="1"/>
  <c r="F206" i="13" l="1"/>
  <c r="E206" i="13" s="1"/>
  <c r="Q206" i="13"/>
  <c r="N206" i="13"/>
  <c r="I207" i="13"/>
  <c r="G207" i="13"/>
  <c r="R208" i="13"/>
  <c r="I208" i="13" l="1"/>
  <c r="G208" i="13"/>
  <c r="N207" i="13"/>
  <c r="R209" i="13"/>
  <c r="Q207" i="13"/>
  <c r="F207" i="13"/>
  <c r="E207" i="13" s="1"/>
  <c r="N208" i="13" l="1"/>
  <c r="I209" i="13"/>
  <c r="G209" i="13"/>
  <c r="F208" i="13"/>
  <c r="E208" i="13" s="1"/>
  <c r="Q208" i="13"/>
  <c r="R210" i="13"/>
  <c r="I210" i="13" l="1"/>
  <c r="G210" i="13"/>
  <c r="N209" i="13"/>
  <c r="R211" i="13"/>
  <c r="Q209" i="13"/>
  <c r="F209" i="13"/>
  <c r="E209" i="13" s="1"/>
  <c r="R212" i="13" l="1"/>
  <c r="N210" i="13"/>
  <c r="I211" i="13"/>
  <c r="G211" i="13"/>
  <c r="F210" i="13"/>
  <c r="E210" i="13" s="1"/>
  <c r="Q210" i="13"/>
  <c r="Q211" i="13" l="1"/>
  <c r="F211" i="13"/>
  <c r="E211" i="13" s="1"/>
  <c r="I212" i="13"/>
  <c r="G212" i="13"/>
  <c r="N211" i="13"/>
  <c r="R213" i="13"/>
  <c r="F212" i="13" l="1"/>
  <c r="E212" i="13" s="1"/>
  <c r="Q212" i="13"/>
  <c r="R214" i="13"/>
  <c r="N212" i="13"/>
  <c r="I213" i="13"/>
  <c r="G213" i="13"/>
  <c r="I214" i="13" l="1"/>
  <c r="G214" i="13"/>
  <c r="N213" i="13"/>
  <c r="R215" i="13"/>
  <c r="Q213" i="13"/>
  <c r="F213" i="13"/>
  <c r="E213" i="13" s="1"/>
  <c r="R216" i="13" l="1"/>
  <c r="N214" i="13"/>
  <c r="I215" i="13"/>
  <c r="G215" i="13"/>
  <c r="F214" i="13"/>
  <c r="E214" i="13" s="1"/>
  <c r="Q214" i="13"/>
  <c r="R217" i="13" l="1"/>
  <c r="I216" i="13"/>
  <c r="G216" i="13"/>
  <c r="N215" i="13"/>
  <c r="Q215" i="13"/>
  <c r="F215" i="13"/>
  <c r="E215" i="13" s="1"/>
  <c r="F216" i="13" l="1"/>
  <c r="E216" i="13" s="1"/>
  <c r="Q216" i="13"/>
  <c r="N216" i="13"/>
  <c r="I217" i="13"/>
  <c r="G217" i="13"/>
  <c r="R218" i="13"/>
  <c r="I218" i="13" l="1"/>
  <c r="G218" i="13"/>
  <c r="N217" i="13"/>
  <c r="Q217" i="13"/>
  <c r="F217" i="13"/>
  <c r="E217" i="13" s="1"/>
  <c r="R219" i="13"/>
  <c r="N218" i="13" l="1"/>
  <c r="I219" i="13"/>
  <c r="G219" i="13"/>
  <c r="F218" i="13"/>
  <c r="E218" i="13" s="1"/>
  <c r="Q218" i="13"/>
  <c r="R220" i="13"/>
  <c r="I220" i="13" l="1"/>
  <c r="G220" i="13"/>
  <c r="N219" i="13"/>
  <c r="R221" i="13"/>
  <c r="Q219" i="13"/>
  <c r="F219" i="13"/>
  <c r="E219" i="13" s="1"/>
  <c r="R222" i="13" l="1"/>
  <c r="N220" i="13"/>
  <c r="I221" i="13"/>
  <c r="G221" i="13"/>
  <c r="F220" i="13"/>
  <c r="E220" i="13" s="1"/>
  <c r="Q220" i="13"/>
  <c r="Q221" i="13" l="1"/>
  <c r="F221" i="13"/>
  <c r="E221" i="13" s="1"/>
  <c r="I222" i="13"/>
  <c r="G222" i="13"/>
  <c r="N221" i="13"/>
  <c r="R223" i="13"/>
  <c r="F222" i="13" l="1"/>
  <c r="E222" i="13" s="1"/>
  <c r="Q222" i="13"/>
  <c r="R224" i="13"/>
  <c r="N222" i="13"/>
  <c r="I223" i="13"/>
  <c r="G223" i="13"/>
  <c r="I224" i="13" l="1"/>
  <c r="G224" i="13"/>
  <c r="N223" i="13"/>
  <c r="R225" i="13"/>
  <c r="Q223" i="13"/>
  <c r="F223" i="13"/>
  <c r="E223" i="13" s="1"/>
  <c r="F224" i="13" l="1"/>
  <c r="E224" i="13" s="1"/>
  <c r="Q224" i="13"/>
  <c r="N224" i="13"/>
  <c r="I225" i="13"/>
  <c r="G225" i="13"/>
  <c r="R226" i="13"/>
  <c r="I226" i="13" l="1"/>
  <c r="G226" i="13"/>
  <c r="N225" i="13"/>
  <c r="Q225" i="13"/>
  <c r="F225" i="13"/>
  <c r="E225" i="13" s="1"/>
  <c r="R227" i="13"/>
  <c r="N226" i="13" l="1"/>
  <c r="I227" i="13"/>
  <c r="G227" i="13"/>
  <c r="R228" i="13"/>
  <c r="F226" i="13"/>
  <c r="E226" i="13" s="1"/>
  <c r="Q226" i="13"/>
  <c r="I228" i="13" l="1"/>
  <c r="G228" i="13"/>
  <c r="N227" i="13"/>
  <c r="R229" i="13"/>
  <c r="Q227" i="13"/>
  <c r="F227" i="13"/>
  <c r="E227" i="13" s="1"/>
  <c r="R230" i="13" l="1"/>
  <c r="N228" i="13"/>
  <c r="I229" i="13"/>
  <c r="G229" i="13"/>
  <c r="F228" i="13"/>
  <c r="E228" i="13" s="1"/>
  <c r="Q228" i="13"/>
  <c r="I230" i="13" l="1"/>
  <c r="G230" i="13"/>
  <c r="N229" i="13"/>
  <c r="R231" i="13"/>
  <c r="Q229" i="13"/>
  <c r="F229" i="13"/>
  <c r="E229" i="13" s="1"/>
  <c r="R232" i="13" l="1"/>
  <c r="N230" i="13"/>
  <c r="I231" i="13"/>
  <c r="G231" i="13"/>
  <c r="F230" i="13"/>
  <c r="E230" i="13" s="1"/>
  <c r="Q230" i="13"/>
  <c r="R233" i="13" l="1"/>
  <c r="I232" i="13"/>
  <c r="G232" i="13"/>
  <c r="N231" i="13"/>
  <c r="Q231" i="13"/>
  <c r="F231" i="13"/>
  <c r="E231" i="13" s="1"/>
  <c r="F232" i="13" l="1"/>
  <c r="E232" i="13" s="1"/>
  <c r="Q232" i="13"/>
  <c r="R234" i="13"/>
  <c r="N232" i="13"/>
  <c r="I233" i="13"/>
  <c r="G233" i="13"/>
  <c r="I234" i="13" l="1"/>
  <c r="G234" i="13"/>
  <c r="N233" i="13"/>
  <c r="R235" i="13"/>
  <c r="Q233" i="13"/>
  <c r="F233" i="13"/>
  <c r="E233" i="13" s="1"/>
  <c r="R236" i="13" l="1"/>
  <c r="N234" i="13"/>
  <c r="I235" i="13"/>
  <c r="G235" i="13"/>
  <c r="F234" i="13"/>
  <c r="E234" i="13" s="1"/>
  <c r="Q234" i="13"/>
  <c r="Q235" i="13" l="1"/>
  <c r="F235" i="13"/>
  <c r="E235" i="13" s="1"/>
  <c r="I236" i="13"/>
  <c r="G236" i="13"/>
  <c r="N235" i="13"/>
  <c r="R237" i="13"/>
  <c r="F236" i="13" l="1"/>
  <c r="E236" i="13" s="1"/>
  <c r="Q236" i="13"/>
  <c r="R238" i="13"/>
  <c r="N236" i="13"/>
  <c r="I237" i="13"/>
  <c r="G237" i="13"/>
  <c r="I238" i="13" l="1"/>
  <c r="G238" i="13"/>
  <c r="N237" i="13"/>
  <c r="R239" i="13"/>
  <c r="Q237" i="13"/>
  <c r="F237" i="13"/>
  <c r="E237" i="13" s="1"/>
  <c r="R240" i="13" l="1"/>
  <c r="I239" i="13"/>
  <c r="G239" i="13"/>
  <c r="N238" i="13"/>
  <c r="F238" i="13"/>
  <c r="E238" i="13" s="1"/>
  <c r="Q238" i="13"/>
  <c r="Q239" i="13" l="1"/>
  <c r="F239" i="13"/>
  <c r="E239" i="13" s="1"/>
  <c r="I240" i="13"/>
  <c r="G240" i="13"/>
  <c r="N239" i="13"/>
  <c r="R241" i="13"/>
  <c r="Q240" i="13" l="1"/>
  <c r="F240" i="13"/>
  <c r="E240" i="13" s="1"/>
  <c r="R242" i="13"/>
  <c r="I241" i="13"/>
  <c r="G241" i="13"/>
  <c r="N240" i="13"/>
  <c r="Q241" i="13" l="1"/>
  <c r="F241" i="13"/>
  <c r="E241" i="13" s="1"/>
  <c r="R243" i="13"/>
  <c r="I242" i="13"/>
  <c r="G242" i="13"/>
  <c r="N241" i="13"/>
  <c r="R244" i="13" l="1"/>
  <c r="Q242" i="13"/>
  <c r="F242" i="13"/>
  <c r="E242" i="13" s="1"/>
  <c r="I243" i="13"/>
  <c r="G243" i="13"/>
  <c r="N242" i="13"/>
  <c r="R245" i="13" l="1"/>
  <c r="Q243" i="13"/>
  <c r="F243" i="13"/>
  <c r="E243" i="13" s="1"/>
  <c r="I244" i="13"/>
  <c r="G244" i="13"/>
  <c r="N243" i="13"/>
  <c r="R246" i="13" l="1"/>
  <c r="Q244" i="13"/>
  <c r="F244" i="13"/>
  <c r="E244" i="13" s="1"/>
  <c r="I245" i="13"/>
  <c r="G245" i="13"/>
  <c r="N244" i="13"/>
  <c r="Q245" i="13" l="1"/>
  <c r="F245" i="13"/>
  <c r="E245" i="13" s="1"/>
  <c r="I246" i="13"/>
  <c r="G246" i="13"/>
  <c r="N245" i="13"/>
  <c r="R247" i="13"/>
  <c r="Q246" i="13" l="1"/>
  <c r="F246" i="13"/>
  <c r="E246" i="13" s="1"/>
  <c r="R248" i="13"/>
  <c r="I247" i="13"/>
  <c r="G247" i="13"/>
  <c r="N246" i="13"/>
  <c r="R249" i="13" l="1"/>
  <c r="Q247" i="13"/>
  <c r="F247" i="13"/>
  <c r="E247" i="13" s="1"/>
  <c r="I248" i="13"/>
  <c r="G248" i="13"/>
  <c r="N247" i="13"/>
  <c r="Q248" i="13" l="1"/>
  <c r="F248" i="13"/>
  <c r="E248" i="13" s="1"/>
  <c r="N248" i="13"/>
  <c r="I249" i="13"/>
  <c r="G249" i="13"/>
  <c r="R250" i="13"/>
  <c r="I250" i="13" l="1"/>
  <c r="G250" i="13"/>
  <c r="N249" i="13"/>
  <c r="R251" i="13"/>
  <c r="Q249" i="13"/>
  <c r="F249" i="13"/>
  <c r="E249" i="13" s="1"/>
  <c r="R252" i="13" l="1"/>
  <c r="F250" i="13"/>
  <c r="E250" i="13" s="1"/>
  <c r="Q250" i="13"/>
  <c r="N250" i="13"/>
  <c r="I251" i="13"/>
  <c r="G251" i="13"/>
  <c r="R253" i="13" l="1"/>
  <c r="Q251" i="13"/>
  <c r="F251" i="13"/>
  <c r="E251" i="13" s="1"/>
  <c r="I252" i="13"/>
  <c r="G252" i="13"/>
  <c r="N251" i="13"/>
  <c r="N252" i="13" l="1"/>
  <c r="I253" i="13"/>
  <c r="G253" i="13"/>
  <c r="R254" i="13"/>
  <c r="F252" i="13"/>
  <c r="E252" i="13" s="1"/>
  <c r="Q252" i="13"/>
  <c r="R255" i="13" l="1"/>
  <c r="Q253" i="13"/>
  <c r="F253" i="13"/>
  <c r="E253" i="13" s="1"/>
  <c r="I254" i="13"/>
  <c r="G254" i="13"/>
  <c r="N253" i="13"/>
  <c r="N254" i="13" l="1"/>
  <c r="I255" i="13"/>
  <c r="G255" i="13"/>
  <c r="R256" i="13"/>
  <c r="F254" i="13"/>
  <c r="E254" i="13" s="1"/>
  <c r="Q254" i="13"/>
  <c r="R257" i="13" l="1"/>
  <c r="F255" i="13"/>
  <c r="E255" i="13" s="1"/>
  <c r="Q255" i="13"/>
  <c r="I256" i="13"/>
  <c r="G256" i="13"/>
  <c r="N255" i="13"/>
  <c r="F256" i="13" l="1"/>
  <c r="E256" i="13" s="1"/>
  <c r="Q256" i="13"/>
  <c r="N256" i="13"/>
  <c r="I257" i="13"/>
  <c r="G257" i="13"/>
  <c r="R258" i="13"/>
  <c r="I258" i="13" l="1"/>
  <c r="G258" i="13"/>
  <c r="N257" i="13"/>
  <c r="Q257" i="13"/>
  <c r="F257" i="13"/>
  <c r="E257" i="13" s="1"/>
  <c r="R259" i="13"/>
  <c r="N258" i="13" l="1"/>
  <c r="I259" i="13"/>
  <c r="G259" i="13"/>
  <c r="F258" i="13"/>
  <c r="E258" i="13" s="1"/>
  <c r="Q258" i="13"/>
  <c r="R260" i="13"/>
  <c r="I260" i="13" l="1"/>
  <c r="G260" i="13"/>
  <c r="N259" i="13"/>
  <c r="R261" i="13"/>
  <c r="Q259" i="13"/>
  <c r="F259" i="13"/>
  <c r="E259" i="13" s="1"/>
  <c r="R262" i="13" l="1"/>
  <c r="N260" i="13"/>
  <c r="I261" i="13"/>
  <c r="G261" i="13"/>
  <c r="F260" i="13"/>
  <c r="E260" i="13" s="1"/>
  <c r="Q260" i="13"/>
  <c r="R263" i="13" l="1"/>
  <c r="I262" i="13"/>
  <c r="G262" i="13"/>
  <c r="N261" i="13"/>
  <c r="Q261" i="13"/>
  <c r="F261" i="13"/>
  <c r="E261" i="13" s="1"/>
  <c r="F262" i="13" l="1"/>
  <c r="E262" i="13" s="1"/>
  <c r="Q262" i="13"/>
  <c r="R264" i="13"/>
  <c r="N262" i="13"/>
  <c r="I263" i="13"/>
  <c r="G263" i="13"/>
  <c r="I264" i="13" l="1"/>
  <c r="G264" i="13"/>
  <c r="N263" i="13"/>
  <c r="R265" i="13"/>
  <c r="Q263" i="13"/>
  <c r="F263" i="13"/>
  <c r="E263" i="13" s="1"/>
  <c r="F264" i="13" l="1"/>
  <c r="E264" i="13" s="1"/>
  <c r="Q264" i="13"/>
  <c r="N264" i="13"/>
  <c r="I265" i="13"/>
  <c r="G265" i="13"/>
  <c r="R266" i="13"/>
  <c r="I266" i="13" l="1"/>
  <c r="G266" i="13"/>
  <c r="N265" i="13"/>
  <c r="Q265" i="13"/>
  <c r="F265" i="13"/>
  <c r="E265" i="13" s="1"/>
  <c r="R267" i="13"/>
  <c r="F266" i="13" l="1"/>
  <c r="E266" i="13" s="1"/>
  <c r="Q266" i="13"/>
  <c r="N266" i="13"/>
  <c r="I267" i="13"/>
  <c r="G267" i="13"/>
  <c r="R268" i="13"/>
  <c r="I268" i="13" l="1"/>
  <c r="G268" i="13"/>
  <c r="N267" i="13"/>
  <c r="Q267" i="13"/>
  <c r="F267" i="13"/>
  <c r="E267" i="13" s="1"/>
  <c r="R269" i="13"/>
  <c r="F268" i="13" l="1"/>
  <c r="E268" i="13" s="1"/>
  <c r="Q268" i="13"/>
  <c r="N268" i="13"/>
  <c r="I269" i="13"/>
  <c r="G269" i="13"/>
  <c r="R270" i="13"/>
  <c r="I270" i="13" l="1"/>
  <c r="G270" i="13"/>
  <c r="N269" i="13"/>
  <c r="R271" i="13"/>
  <c r="Q269" i="13"/>
  <c r="F269" i="13"/>
  <c r="E269" i="13" s="1"/>
  <c r="R272" i="13" l="1"/>
  <c r="N270" i="13"/>
  <c r="I271" i="13"/>
  <c r="G271" i="13"/>
  <c r="F270" i="13"/>
  <c r="E270" i="13" s="1"/>
  <c r="Q270" i="13"/>
  <c r="I272" i="13" l="1"/>
  <c r="G272" i="13"/>
  <c r="N271" i="13"/>
  <c r="R273" i="13"/>
  <c r="Q271" i="13"/>
  <c r="F271" i="13"/>
  <c r="E271" i="13" s="1"/>
  <c r="F272" i="13" l="1"/>
  <c r="E272" i="13" s="1"/>
  <c r="Q272" i="13"/>
  <c r="N272" i="13"/>
  <c r="I273" i="13"/>
  <c r="G273" i="13"/>
  <c r="R274" i="13"/>
  <c r="I274" i="13" l="1"/>
  <c r="G274" i="13"/>
  <c r="N273" i="13"/>
  <c r="Q273" i="13"/>
  <c r="F273" i="13"/>
  <c r="E273" i="13" s="1"/>
  <c r="R275" i="13"/>
  <c r="F274" i="13" l="1"/>
  <c r="E274" i="13" s="1"/>
  <c r="Q274" i="13"/>
  <c r="N274" i="13"/>
  <c r="I275" i="13"/>
  <c r="G275" i="13"/>
  <c r="R276" i="13"/>
  <c r="I276" i="13" l="1"/>
  <c r="G276" i="13"/>
  <c r="N275" i="13"/>
  <c r="Q275" i="13"/>
  <c r="F275" i="13"/>
  <c r="E275" i="13" s="1"/>
  <c r="R277" i="13"/>
  <c r="F276" i="13" l="1"/>
  <c r="E276" i="13" s="1"/>
  <c r="Q276" i="13"/>
  <c r="N276" i="13"/>
  <c r="I277" i="13"/>
  <c r="G277" i="13"/>
  <c r="R278" i="13"/>
  <c r="I278" i="13" l="1"/>
  <c r="G278" i="13"/>
  <c r="N277" i="13"/>
  <c r="Q277" i="13"/>
  <c r="F277" i="13"/>
  <c r="E277" i="13" s="1"/>
  <c r="R279" i="13"/>
  <c r="F278" i="13" l="1"/>
  <c r="E278" i="13" s="1"/>
  <c r="Q278" i="13"/>
  <c r="N278" i="13"/>
  <c r="I279" i="13"/>
  <c r="G279" i="13"/>
  <c r="R280" i="13"/>
  <c r="I280" i="13" l="1"/>
  <c r="G280" i="13"/>
  <c r="N279" i="13"/>
  <c r="R281" i="13"/>
  <c r="Q279" i="13"/>
  <c r="F279" i="13"/>
  <c r="E279" i="13" s="1"/>
  <c r="R282" i="13" l="1"/>
  <c r="N280" i="13"/>
  <c r="I281" i="13"/>
  <c r="G281" i="13"/>
  <c r="F280" i="13"/>
  <c r="E280" i="13" s="1"/>
  <c r="Q280" i="13"/>
  <c r="R283" i="13" l="1"/>
  <c r="I282" i="13"/>
  <c r="G282" i="13"/>
  <c r="N281" i="13"/>
  <c r="Q281" i="13"/>
  <c r="F281" i="13"/>
  <c r="E281" i="13" s="1"/>
  <c r="F282" i="13" l="1"/>
  <c r="E282" i="13" s="1"/>
  <c r="Q282" i="13"/>
  <c r="N282" i="13"/>
  <c r="I283" i="13"/>
  <c r="G283" i="13"/>
  <c r="R284" i="13"/>
  <c r="I284" i="13" l="1"/>
  <c r="G284" i="13"/>
  <c r="N283" i="13"/>
  <c r="Q283" i="13"/>
  <c r="F283" i="13"/>
  <c r="E283" i="13" s="1"/>
  <c r="R285" i="13"/>
  <c r="F284" i="13" l="1"/>
  <c r="E284" i="13" s="1"/>
  <c r="Q284" i="13"/>
  <c r="N284" i="13"/>
  <c r="I285" i="13"/>
  <c r="G285" i="13"/>
  <c r="R286" i="13"/>
  <c r="I286" i="13" l="1"/>
  <c r="G286" i="13"/>
  <c r="N285" i="13"/>
  <c r="Q285" i="13"/>
  <c r="F285" i="13"/>
  <c r="E285" i="13" s="1"/>
  <c r="R287" i="13"/>
  <c r="F286" i="13" l="1"/>
  <c r="E286" i="13" s="1"/>
  <c r="Q286" i="13"/>
  <c r="N286" i="13"/>
  <c r="I287" i="13"/>
  <c r="G287" i="13"/>
  <c r="R288" i="13"/>
  <c r="I288" i="13" l="1"/>
  <c r="G288" i="13"/>
  <c r="N287" i="13"/>
  <c r="Q287" i="13"/>
  <c r="F287" i="13"/>
  <c r="E287" i="13" s="1"/>
  <c r="R289" i="13"/>
  <c r="F288" i="13" l="1"/>
  <c r="E288" i="13" s="1"/>
  <c r="Q288" i="13"/>
  <c r="N288" i="13"/>
  <c r="I289" i="13"/>
  <c r="G289" i="13"/>
  <c r="R290" i="13"/>
  <c r="I290" i="13" l="1"/>
  <c r="G290" i="13"/>
  <c r="N289" i="13"/>
  <c r="R291" i="13"/>
  <c r="Q289" i="13"/>
  <c r="F289" i="13"/>
  <c r="E289" i="13" s="1"/>
  <c r="R292" i="13" l="1"/>
  <c r="N290" i="13"/>
  <c r="I291" i="13"/>
  <c r="G291" i="13"/>
  <c r="F290" i="13"/>
  <c r="E290" i="13" s="1"/>
  <c r="Q290" i="13"/>
  <c r="R293" i="13" l="1"/>
  <c r="I292" i="13"/>
  <c r="G292" i="13"/>
  <c r="N291" i="13"/>
  <c r="Q291" i="13"/>
  <c r="F291" i="13"/>
  <c r="E291" i="13" s="1"/>
  <c r="F292" i="13" l="1"/>
  <c r="E292" i="13" s="1"/>
  <c r="Q292" i="13"/>
  <c r="N292" i="13"/>
  <c r="I293" i="13"/>
  <c r="G293" i="13"/>
  <c r="R294" i="13"/>
  <c r="R295" i="13" l="1"/>
  <c r="I294" i="13"/>
  <c r="G294" i="13"/>
  <c r="N293" i="13"/>
  <c r="Q293" i="13"/>
  <c r="F293" i="13"/>
  <c r="E293" i="13" s="1"/>
  <c r="N294" i="13" l="1"/>
  <c r="I295" i="13"/>
  <c r="G295" i="13"/>
  <c r="R296" i="13"/>
  <c r="F294" i="13"/>
  <c r="E294" i="13" s="1"/>
  <c r="Q294" i="13"/>
  <c r="Q295" i="13" l="1"/>
  <c r="F295" i="13"/>
  <c r="E295" i="13" s="1"/>
  <c r="I296" i="13"/>
  <c r="G296" i="13"/>
  <c r="N295" i="13"/>
  <c r="R297" i="13"/>
  <c r="F296" i="13" l="1"/>
  <c r="E296" i="13" s="1"/>
  <c r="Q296" i="13"/>
  <c r="N296" i="13"/>
  <c r="I297" i="13"/>
  <c r="G297" i="13"/>
  <c r="R298" i="13"/>
  <c r="I298" i="13" l="1"/>
  <c r="G298" i="13"/>
  <c r="N297" i="13"/>
  <c r="R299" i="13"/>
  <c r="Q297" i="13"/>
  <c r="F297" i="13"/>
  <c r="E297" i="13" s="1"/>
  <c r="F298" i="13" l="1"/>
  <c r="E298" i="13" s="1"/>
  <c r="Q298" i="13"/>
  <c r="R300" i="13"/>
  <c r="N298" i="13"/>
  <c r="I299" i="13"/>
  <c r="G299" i="13"/>
  <c r="I300" i="13" l="1"/>
  <c r="G300" i="13"/>
  <c r="N299" i="13"/>
  <c r="R301" i="13"/>
  <c r="Q299" i="13"/>
  <c r="F299" i="13"/>
  <c r="E299" i="13" s="1"/>
  <c r="R302" i="13" l="1"/>
  <c r="N300" i="13"/>
  <c r="I301" i="13"/>
  <c r="G301" i="13"/>
  <c r="F300" i="13"/>
  <c r="E300" i="13" s="1"/>
  <c r="Q300" i="13"/>
  <c r="I302" i="13" l="1"/>
  <c r="G302" i="13"/>
  <c r="N301" i="13"/>
  <c r="Q301" i="13"/>
  <c r="F301" i="13"/>
  <c r="E301" i="13" s="1"/>
  <c r="R303" i="13"/>
  <c r="N302" i="13" l="1"/>
  <c r="I303" i="13"/>
  <c r="G303" i="13"/>
  <c r="R304" i="13"/>
  <c r="F302" i="13"/>
  <c r="E302" i="13" s="1"/>
  <c r="Q302" i="13"/>
  <c r="Q303" i="13" l="1"/>
  <c r="F303" i="13"/>
  <c r="E303" i="13" s="1"/>
  <c r="I304" i="13"/>
  <c r="G304" i="13"/>
  <c r="N303" i="13"/>
  <c r="R305" i="13"/>
  <c r="F304" i="13" l="1"/>
  <c r="E304" i="13" s="1"/>
  <c r="Q304" i="13"/>
  <c r="N304" i="13"/>
  <c r="I305" i="13"/>
  <c r="G305" i="13"/>
  <c r="R306" i="13"/>
  <c r="I306" i="13" l="1"/>
  <c r="G306" i="13"/>
  <c r="N305" i="13"/>
  <c r="R307" i="13"/>
  <c r="Q305" i="13"/>
  <c r="F305" i="13"/>
  <c r="E305" i="13" s="1"/>
  <c r="F306" i="13" l="1"/>
  <c r="E306" i="13" s="1"/>
  <c r="Q306" i="13"/>
  <c r="R308" i="13"/>
  <c r="N306" i="13"/>
  <c r="I307" i="13"/>
  <c r="G307" i="13"/>
  <c r="I308" i="13" l="1"/>
  <c r="G308" i="13"/>
  <c r="N307" i="13"/>
  <c r="Q307" i="13"/>
  <c r="F307" i="13"/>
  <c r="E307" i="13" s="1"/>
  <c r="R309" i="13"/>
  <c r="N308" i="13" l="1"/>
  <c r="I309" i="13"/>
  <c r="G309" i="13"/>
  <c r="R310" i="13"/>
  <c r="F308" i="13"/>
  <c r="E308" i="13" s="1"/>
  <c r="Q308" i="13"/>
  <c r="Q309" i="13" l="1"/>
  <c r="F309" i="13"/>
  <c r="E309" i="13" s="1"/>
  <c r="I310" i="13"/>
  <c r="G310" i="13"/>
  <c r="N309" i="13"/>
  <c r="R311" i="13"/>
  <c r="N310" i="13" l="1"/>
  <c r="I311" i="13"/>
  <c r="G311" i="13"/>
  <c r="F310" i="13"/>
  <c r="E310" i="13" s="1"/>
  <c r="Q310" i="13"/>
  <c r="R312" i="13"/>
  <c r="Q311" i="13" l="1"/>
  <c r="F311" i="13"/>
  <c r="E311" i="13" s="1"/>
  <c r="I312" i="13"/>
  <c r="G312" i="13"/>
  <c r="N311" i="13"/>
  <c r="R313" i="13"/>
  <c r="F312" i="13" l="1"/>
  <c r="E312" i="13" s="1"/>
  <c r="Q312" i="13"/>
  <c r="N312" i="13"/>
  <c r="I313" i="13"/>
  <c r="H314" i="13" s="1"/>
  <c r="H315" i="13" s="1"/>
  <c r="H316" i="13" s="1"/>
  <c r="H317" i="13" s="1"/>
  <c r="H318" i="13" s="1"/>
  <c r="H319" i="13" s="1"/>
  <c r="H320" i="13" s="1"/>
  <c r="H321" i="13" s="1"/>
  <c r="H322" i="13" s="1"/>
  <c r="H323" i="13" s="1"/>
  <c r="H324" i="13" s="1"/>
  <c r="H325" i="13" s="1"/>
  <c r="H326" i="13" s="1"/>
  <c r="H327" i="13" s="1"/>
  <c r="H328" i="13" s="1"/>
  <c r="H329" i="13" s="1"/>
  <c r="H330" i="13" s="1"/>
  <c r="H331" i="13" s="1"/>
  <c r="H332" i="13" s="1"/>
  <c r="H333" i="13" s="1"/>
  <c r="H334" i="13" s="1"/>
  <c r="H335" i="13" s="1"/>
  <c r="H336" i="13" s="1"/>
  <c r="H337" i="13" s="1"/>
  <c r="H338" i="13" s="1"/>
  <c r="H339" i="13" s="1"/>
  <c r="H340" i="13" s="1"/>
  <c r="H341" i="13" s="1"/>
  <c r="H342" i="13" s="1"/>
  <c r="H343" i="13" s="1"/>
  <c r="H344" i="13" s="1"/>
  <c r="H345" i="13" s="1"/>
  <c r="H346" i="13" s="1"/>
  <c r="H347" i="13" s="1"/>
  <c r="H348" i="13" s="1"/>
  <c r="H349" i="13" s="1"/>
  <c r="H350" i="13" s="1"/>
  <c r="H351" i="13" s="1"/>
  <c r="H352" i="13" s="1"/>
  <c r="H353" i="13" s="1"/>
  <c r="H354" i="13" s="1"/>
  <c r="H355" i="13" s="1"/>
  <c r="H356" i="13" s="1"/>
  <c r="H357" i="13" s="1"/>
  <c r="H358" i="13" s="1"/>
  <c r="H359" i="13" s="1"/>
  <c r="H360" i="13" s="1"/>
  <c r="H361" i="13" s="1"/>
  <c r="H362" i="13" s="1"/>
  <c r="H363" i="13" s="1"/>
  <c r="H364" i="13" s="1"/>
  <c r="H365" i="13" s="1"/>
  <c r="H366" i="13" s="1"/>
  <c r="H367" i="13" s="1"/>
  <c r="H368" i="13" s="1"/>
  <c r="H369" i="13" s="1"/>
  <c r="H370" i="13" s="1"/>
  <c r="H371" i="13" s="1"/>
  <c r="H372" i="13" s="1"/>
  <c r="H373" i="13" s="1"/>
  <c r="H374" i="13" s="1"/>
  <c r="H375" i="13" s="1"/>
  <c r="H376" i="13" s="1"/>
  <c r="H377" i="13" s="1"/>
  <c r="H378" i="13" s="1"/>
  <c r="H379" i="13" s="1"/>
  <c r="H380" i="13" s="1"/>
  <c r="H381" i="13" s="1"/>
  <c r="H382" i="13" s="1"/>
  <c r="H383" i="13" s="1"/>
  <c r="H384" i="13" s="1"/>
  <c r="H385" i="13" s="1"/>
  <c r="H386" i="13" s="1"/>
  <c r="H387" i="13" s="1"/>
  <c r="H388" i="13" s="1"/>
  <c r="H389" i="13" s="1"/>
  <c r="H390" i="13" s="1"/>
  <c r="H391" i="13" s="1"/>
  <c r="H392" i="13" s="1"/>
  <c r="H393" i="13" s="1"/>
  <c r="H394" i="13" s="1"/>
  <c r="H395" i="13" s="1"/>
  <c r="H396" i="13" s="1"/>
  <c r="H397" i="13" s="1"/>
  <c r="G313" i="13"/>
  <c r="R314" i="13" l="1"/>
  <c r="I314" i="13"/>
  <c r="G314" i="13"/>
  <c r="N313" i="13"/>
  <c r="R315" i="13"/>
  <c r="Q313" i="13"/>
  <c r="F313" i="13"/>
  <c r="E313" i="13" s="1"/>
  <c r="R316" i="13" l="1"/>
  <c r="F314" i="13"/>
  <c r="E314" i="13" s="1"/>
  <c r="Q314" i="13"/>
  <c r="N314" i="13"/>
  <c r="I315" i="13"/>
  <c r="G315" i="13"/>
  <c r="R317" i="13" l="1"/>
  <c r="F315" i="13"/>
  <c r="E315" i="13" s="1"/>
  <c r="Q315" i="13"/>
  <c r="I316" i="13"/>
  <c r="G316" i="13"/>
  <c r="N315" i="13"/>
  <c r="F316" i="13" l="1"/>
  <c r="E316" i="13" s="1"/>
  <c r="Q316" i="13"/>
  <c r="N316" i="13"/>
  <c r="I317" i="13"/>
  <c r="G317" i="13"/>
  <c r="R318" i="13"/>
  <c r="I318" i="13" l="1"/>
  <c r="G318" i="13"/>
  <c r="N317" i="13"/>
  <c r="Q317" i="13"/>
  <c r="F317" i="13"/>
  <c r="E317" i="13" s="1"/>
  <c r="R319" i="13"/>
  <c r="R320" i="13" l="1"/>
  <c r="F318" i="13"/>
  <c r="E318" i="13" s="1"/>
  <c r="Q318" i="13"/>
  <c r="N318" i="13"/>
  <c r="I319" i="13"/>
  <c r="G319" i="13"/>
  <c r="I320" i="13" l="1"/>
  <c r="G320" i="13"/>
  <c r="N319" i="13"/>
  <c r="R321" i="13"/>
  <c r="Q319" i="13"/>
  <c r="F319" i="13"/>
  <c r="E319" i="13" s="1"/>
  <c r="R322" i="13" l="1"/>
  <c r="F320" i="13"/>
  <c r="E320" i="13" s="1"/>
  <c r="Q320" i="13"/>
  <c r="N320" i="13"/>
  <c r="I321" i="13"/>
  <c r="G321" i="13"/>
  <c r="R323" i="13" l="1"/>
  <c r="Q321" i="13"/>
  <c r="F321" i="13"/>
  <c r="E321" i="13" s="1"/>
  <c r="I322" i="13"/>
  <c r="G322" i="13"/>
  <c r="N321" i="13"/>
  <c r="F322" i="13" l="1"/>
  <c r="E322" i="13" s="1"/>
  <c r="Q322" i="13"/>
  <c r="N322" i="13"/>
  <c r="I323" i="13"/>
  <c r="G323" i="13"/>
  <c r="R324" i="13"/>
  <c r="I324" i="13" l="1"/>
  <c r="G324" i="13"/>
  <c r="N323" i="13"/>
  <c r="R325" i="13"/>
  <c r="Q323" i="13"/>
  <c r="F323" i="13"/>
  <c r="E323" i="13" s="1"/>
  <c r="R326" i="13" l="1"/>
  <c r="N324" i="13"/>
  <c r="I325" i="13"/>
  <c r="G325" i="13"/>
  <c r="F324" i="13"/>
  <c r="E324" i="13" s="1"/>
  <c r="Q324" i="13"/>
  <c r="Q325" i="13" l="1"/>
  <c r="F325" i="13"/>
  <c r="E325" i="13" s="1"/>
  <c r="I326" i="13"/>
  <c r="G326" i="13"/>
  <c r="N325" i="13"/>
  <c r="R327" i="13"/>
  <c r="F326" i="13" l="1"/>
  <c r="E326" i="13" s="1"/>
  <c r="Q326" i="13"/>
  <c r="R328" i="13"/>
  <c r="N326" i="13"/>
  <c r="I327" i="13"/>
  <c r="G327" i="13"/>
  <c r="R329" i="13" l="1"/>
  <c r="Q327" i="13"/>
  <c r="F327" i="13"/>
  <c r="E327" i="13" s="1"/>
  <c r="I328" i="13"/>
  <c r="G328" i="13"/>
  <c r="N327" i="13"/>
  <c r="F328" i="13" l="1"/>
  <c r="E328" i="13" s="1"/>
  <c r="Q328" i="13"/>
  <c r="N328" i="13"/>
  <c r="I329" i="13"/>
  <c r="G329" i="13"/>
  <c r="R330" i="13"/>
  <c r="I330" i="13" l="1"/>
  <c r="G330" i="13"/>
  <c r="N329" i="13"/>
  <c r="Q329" i="13"/>
  <c r="F329" i="13"/>
  <c r="E329" i="13" s="1"/>
  <c r="R331" i="13"/>
  <c r="N330" i="13" l="1"/>
  <c r="I331" i="13"/>
  <c r="G331" i="13"/>
  <c r="F330" i="13"/>
  <c r="E330" i="13" s="1"/>
  <c r="Q330" i="13"/>
  <c r="R332" i="13"/>
  <c r="I332" i="13" l="1"/>
  <c r="G332" i="13"/>
  <c r="N331" i="13"/>
  <c r="R333" i="13"/>
  <c r="Q331" i="13"/>
  <c r="F331" i="13"/>
  <c r="E331" i="13" s="1"/>
  <c r="N332" i="13" l="1"/>
  <c r="I333" i="13"/>
  <c r="G333" i="13"/>
  <c r="F332" i="13"/>
  <c r="E332" i="13" s="1"/>
  <c r="Q332" i="13"/>
  <c r="R334" i="13"/>
  <c r="I334" i="13" l="1"/>
  <c r="G334" i="13"/>
  <c r="N333" i="13"/>
  <c r="R335" i="13"/>
  <c r="Q333" i="13"/>
  <c r="F333" i="13"/>
  <c r="E333" i="13" s="1"/>
  <c r="N334" i="13" l="1"/>
  <c r="I335" i="13"/>
  <c r="G335" i="13"/>
  <c r="R336" i="13"/>
  <c r="F334" i="13"/>
  <c r="E334" i="13" s="1"/>
  <c r="Q334" i="13"/>
  <c r="R337" i="13" l="1"/>
  <c r="Q335" i="13"/>
  <c r="F335" i="13"/>
  <c r="E335" i="13" s="1"/>
  <c r="I336" i="13"/>
  <c r="G336" i="13"/>
  <c r="N335" i="13"/>
  <c r="F336" i="13" l="1"/>
  <c r="E336" i="13" s="1"/>
  <c r="Q336" i="13"/>
  <c r="N336" i="13"/>
  <c r="G337" i="13"/>
  <c r="I337" i="13"/>
  <c r="R338" i="13"/>
  <c r="Q337" i="13" l="1"/>
  <c r="F337" i="13"/>
  <c r="E337" i="13" s="1"/>
  <c r="N337" i="13"/>
  <c r="I338" i="13"/>
  <c r="G338" i="13"/>
  <c r="R339" i="13"/>
  <c r="F338" i="13" l="1"/>
  <c r="E338" i="13" s="1"/>
  <c r="Q338" i="13"/>
  <c r="N338" i="13"/>
  <c r="G339" i="13"/>
  <c r="I339" i="13"/>
  <c r="R340" i="13"/>
  <c r="F339" i="13" l="1"/>
  <c r="E339" i="13" s="1"/>
  <c r="Q339" i="13"/>
  <c r="R341" i="13"/>
  <c r="N339" i="13"/>
  <c r="I340" i="13"/>
  <c r="G340" i="13"/>
  <c r="R342" i="13" l="1"/>
  <c r="F340" i="13"/>
  <c r="E340" i="13" s="1"/>
  <c r="Q340" i="13"/>
  <c r="N340" i="13"/>
  <c r="I341" i="13"/>
  <c r="G341" i="13"/>
  <c r="R343" i="13" l="1"/>
  <c r="F341" i="13"/>
  <c r="E341" i="13" s="1"/>
  <c r="Q341" i="13"/>
  <c r="N341" i="13"/>
  <c r="I342" i="13"/>
  <c r="G342" i="13"/>
  <c r="N342" i="13" l="1"/>
  <c r="I343" i="13"/>
  <c r="G343" i="13"/>
  <c r="F342" i="13"/>
  <c r="E342" i="13" s="1"/>
  <c r="Q342" i="13"/>
  <c r="R344" i="13"/>
  <c r="R345" i="13" l="1"/>
  <c r="N343" i="13"/>
  <c r="I344" i="13"/>
  <c r="G344" i="13"/>
  <c r="F343" i="13"/>
  <c r="E343" i="13" s="1"/>
  <c r="Q343" i="13"/>
  <c r="N344" i="13" l="1"/>
  <c r="I345" i="13"/>
  <c r="G345" i="13"/>
  <c r="R346" i="13"/>
  <c r="F344" i="13"/>
  <c r="E344" i="13" s="1"/>
  <c r="Q344" i="13"/>
  <c r="F345" i="13" l="1"/>
  <c r="E345" i="13" s="1"/>
  <c r="Q345" i="13"/>
  <c r="N345" i="13"/>
  <c r="I346" i="13"/>
  <c r="G346" i="13"/>
  <c r="R347" i="13"/>
  <c r="R348" i="13" l="1"/>
  <c r="N346" i="13"/>
  <c r="G347" i="13"/>
  <c r="I347" i="13"/>
  <c r="F346" i="13"/>
  <c r="E346" i="13" s="1"/>
  <c r="Q346" i="13"/>
  <c r="F347" i="13" l="1"/>
  <c r="E347" i="13" s="1"/>
  <c r="Q347" i="13"/>
  <c r="R349" i="13"/>
  <c r="N347" i="13"/>
  <c r="I348" i="13"/>
  <c r="G348" i="13"/>
  <c r="R350" i="13" l="1"/>
  <c r="F348" i="13"/>
  <c r="E348" i="13" s="1"/>
  <c r="Q348" i="13"/>
  <c r="N348" i="13"/>
  <c r="I349" i="13"/>
  <c r="G349" i="13"/>
  <c r="N349" i="13" l="1"/>
  <c r="I350" i="13"/>
  <c r="G350" i="13"/>
  <c r="F349" i="13"/>
  <c r="E349" i="13" s="1"/>
  <c r="Q349" i="13"/>
  <c r="R351" i="13"/>
  <c r="R352" i="13" l="1"/>
  <c r="F350" i="13"/>
  <c r="E350" i="13" s="1"/>
  <c r="Q350" i="13"/>
  <c r="N350" i="13"/>
  <c r="I351" i="13"/>
  <c r="G351" i="13"/>
  <c r="F351" i="13" l="1"/>
  <c r="E351" i="13" s="1"/>
  <c r="Q351" i="13"/>
  <c r="N351" i="13"/>
  <c r="I352" i="13"/>
  <c r="G352" i="13"/>
  <c r="R353" i="13"/>
  <c r="N352" i="13" l="1"/>
  <c r="I353" i="13"/>
  <c r="G353" i="13"/>
  <c r="R354" i="13"/>
  <c r="F352" i="13"/>
  <c r="E352" i="13" s="1"/>
  <c r="Q352" i="13"/>
  <c r="N353" i="13" l="1"/>
  <c r="I354" i="13"/>
  <c r="G354" i="13"/>
  <c r="F353" i="13"/>
  <c r="E353" i="13" s="1"/>
  <c r="Q353" i="13"/>
  <c r="R355" i="13"/>
  <c r="F354" i="13" l="1"/>
  <c r="E354" i="13" s="1"/>
  <c r="Q354" i="13"/>
  <c r="R356" i="13"/>
  <c r="N354" i="13"/>
  <c r="G355" i="13"/>
  <c r="I355" i="13"/>
  <c r="R357" i="13" l="1"/>
  <c r="N355" i="13"/>
  <c r="I356" i="13"/>
  <c r="G356" i="13"/>
  <c r="F355" i="13"/>
  <c r="E355" i="13" s="1"/>
  <c r="Q355" i="13"/>
  <c r="N356" i="13" l="1"/>
  <c r="I357" i="13"/>
  <c r="G357" i="13"/>
  <c r="R358" i="13"/>
  <c r="F356" i="13"/>
  <c r="E356" i="13" s="1"/>
  <c r="Q356" i="13"/>
  <c r="R359" i="13" l="1"/>
  <c r="N357" i="13"/>
  <c r="I358" i="13"/>
  <c r="G358" i="13"/>
  <c r="F357" i="13"/>
  <c r="E357" i="13" s="1"/>
  <c r="Q357" i="13"/>
  <c r="F358" i="13" l="1"/>
  <c r="E358" i="13" s="1"/>
  <c r="Q358" i="13"/>
  <c r="N358" i="13"/>
  <c r="I359" i="13"/>
  <c r="G359" i="13"/>
  <c r="R360" i="13"/>
  <c r="N359" i="13" l="1"/>
  <c r="I360" i="13"/>
  <c r="G360" i="13"/>
  <c r="F359" i="13"/>
  <c r="E359" i="13" s="1"/>
  <c r="Q359" i="13"/>
  <c r="R361" i="13"/>
  <c r="R362" i="13" l="1"/>
  <c r="F360" i="13"/>
  <c r="E360" i="13" s="1"/>
  <c r="Q360" i="13"/>
  <c r="N360" i="13"/>
  <c r="I361" i="13"/>
  <c r="G361" i="13"/>
  <c r="N361" i="13" l="1"/>
  <c r="I362" i="13"/>
  <c r="G362" i="13"/>
  <c r="R363" i="13"/>
  <c r="F361" i="13"/>
  <c r="E361" i="13" s="1"/>
  <c r="Q361" i="13"/>
  <c r="F362" i="13" l="1"/>
  <c r="E362" i="13" s="1"/>
  <c r="Q362" i="13"/>
  <c r="N362" i="13"/>
  <c r="G363" i="13"/>
  <c r="I363" i="13"/>
  <c r="R364" i="13"/>
  <c r="F363" i="13" l="1"/>
  <c r="E363" i="13" s="1"/>
  <c r="Q363" i="13"/>
  <c r="R365" i="13"/>
  <c r="N363" i="13"/>
  <c r="I364" i="13"/>
  <c r="G364" i="13"/>
  <c r="R366" i="13" l="1"/>
  <c r="F364" i="13"/>
  <c r="E364" i="13" s="1"/>
  <c r="Q364" i="13"/>
  <c r="N364" i="13"/>
  <c r="I365" i="13"/>
  <c r="G365" i="13"/>
  <c r="R367" i="13" l="1"/>
  <c r="F365" i="13"/>
  <c r="E365" i="13" s="1"/>
  <c r="Q365" i="13"/>
  <c r="N365" i="13"/>
  <c r="I366" i="13"/>
  <c r="G366" i="13"/>
  <c r="N366" i="13" l="1"/>
  <c r="I367" i="13"/>
  <c r="G367" i="13"/>
  <c r="R368" i="13"/>
  <c r="F366" i="13"/>
  <c r="E366" i="13" s="1"/>
  <c r="Q366" i="13"/>
  <c r="R369" i="13" l="1"/>
  <c r="F367" i="13"/>
  <c r="E367" i="13" s="1"/>
  <c r="Q367" i="13"/>
  <c r="N367" i="13"/>
  <c r="I368" i="13"/>
  <c r="G368" i="13"/>
  <c r="R370" i="13" l="1"/>
  <c r="F368" i="13"/>
  <c r="E368" i="13" s="1"/>
  <c r="Q368" i="13"/>
  <c r="N368" i="13"/>
  <c r="I369" i="13"/>
  <c r="G369" i="13"/>
  <c r="N369" i="13" l="1"/>
  <c r="I370" i="13"/>
  <c r="G370" i="13"/>
  <c r="R371" i="13"/>
  <c r="F369" i="13"/>
  <c r="E369" i="13" s="1"/>
  <c r="Q369" i="13"/>
  <c r="R372" i="13" l="1"/>
  <c r="N370" i="13"/>
  <c r="G371" i="13"/>
  <c r="I371" i="13"/>
  <c r="F370" i="13"/>
  <c r="E370" i="13" s="1"/>
  <c r="Q370" i="13"/>
  <c r="F371" i="13" l="1"/>
  <c r="E371" i="13" s="1"/>
  <c r="Q371" i="13"/>
  <c r="R373" i="13"/>
  <c r="N371" i="13"/>
  <c r="I372" i="13"/>
  <c r="G372" i="13"/>
  <c r="R374" i="13" l="1"/>
  <c r="N372" i="13"/>
  <c r="I373" i="13"/>
  <c r="G373" i="13"/>
  <c r="F372" i="13"/>
  <c r="E372" i="13" s="1"/>
  <c r="Q372" i="13"/>
  <c r="F373" i="13" l="1"/>
  <c r="E373" i="13" s="1"/>
  <c r="Q373" i="13"/>
  <c r="N373" i="13"/>
  <c r="I374" i="13"/>
  <c r="G374" i="13"/>
  <c r="R375" i="13"/>
  <c r="N374" i="13" l="1"/>
  <c r="I375" i="13"/>
  <c r="G375" i="13"/>
  <c r="F374" i="13"/>
  <c r="E374" i="13" s="1"/>
  <c r="Q374" i="13"/>
  <c r="R376" i="13"/>
  <c r="R377" i="13" l="1"/>
  <c r="Q375" i="13"/>
  <c r="F375" i="13"/>
  <c r="E375" i="13" s="1"/>
  <c r="N375" i="13"/>
  <c r="I376" i="13"/>
  <c r="G376" i="13"/>
  <c r="N376" i="13" l="1"/>
  <c r="I377" i="13"/>
  <c r="G377" i="13"/>
  <c r="F376" i="13"/>
  <c r="E376" i="13" s="1"/>
  <c r="Q376" i="13"/>
  <c r="R378" i="13"/>
  <c r="N377" i="13" l="1"/>
  <c r="I378" i="13"/>
  <c r="G378" i="13"/>
  <c r="R379" i="13"/>
  <c r="F377" i="13"/>
  <c r="E377" i="13" s="1"/>
  <c r="Q377" i="13"/>
  <c r="R380" i="13" l="1"/>
  <c r="F378" i="13"/>
  <c r="E378" i="13" s="1"/>
  <c r="Q378" i="13"/>
  <c r="G379" i="13"/>
  <c r="I379" i="13"/>
  <c r="N378" i="13"/>
  <c r="N379" i="13" l="1"/>
  <c r="G380" i="13"/>
  <c r="I380" i="13"/>
  <c r="R381" i="13"/>
  <c r="F379" i="13"/>
  <c r="E379" i="13" s="1"/>
  <c r="Q379" i="13"/>
  <c r="R382" i="13" l="1"/>
  <c r="N380" i="13"/>
  <c r="I381" i="13"/>
  <c r="G381" i="13"/>
  <c r="F380" i="13"/>
  <c r="E380" i="13" s="1"/>
  <c r="Q380" i="13"/>
  <c r="R383" i="13" l="1"/>
  <c r="N381" i="13"/>
  <c r="I382" i="13"/>
  <c r="G382" i="13"/>
  <c r="F381" i="13"/>
  <c r="E381" i="13" s="1"/>
  <c r="Q381" i="13"/>
  <c r="F382" i="13" l="1"/>
  <c r="E382" i="13" s="1"/>
  <c r="Q382" i="13"/>
  <c r="N382" i="13"/>
  <c r="G383" i="13"/>
  <c r="I383" i="13"/>
  <c r="R384" i="13"/>
  <c r="N383" i="13" l="1"/>
  <c r="G384" i="13"/>
  <c r="I384" i="13"/>
  <c r="F383" i="13"/>
  <c r="E383" i="13" s="1"/>
  <c r="Q383" i="13"/>
  <c r="R385" i="13"/>
  <c r="R386" i="13" l="1"/>
  <c r="N384" i="13"/>
  <c r="I385" i="13"/>
  <c r="G385" i="13"/>
  <c r="F384" i="13"/>
  <c r="E384" i="13" s="1"/>
  <c r="Q384" i="13"/>
  <c r="F385" i="13" l="1"/>
  <c r="E385" i="13" s="1"/>
  <c r="Q385" i="13"/>
  <c r="N385" i="13"/>
  <c r="I386" i="13"/>
  <c r="G386" i="13"/>
  <c r="R387" i="13"/>
  <c r="N386" i="13" l="1"/>
  <c r="I387" i="13"/>
  <c r="G387" i="13"/>
  <c r="F386" i="13"/>
  <c r="E386" i="13" s="1"/>
  <c r="Q386" i="13"/>
  <c r="R388" i="13"/>
  <c r="R389" i="13" l="1"/>
  <c r="F387" i="13"/>
  <c r="E387" i="13" s="1"/>
  <c r="Q387" i="13"/>
  <c r="N387" i="13"/>
  <c r="I388" i="13"/>
  <c r="G388" i="13"/>
  <c r="R390" i="13" l="1"/>
  <c r="F388" i="13"/>
  <c r="E388" i="13" s="1"/>
  <c r="Q388" i="13"/>
  <c r="N388" i="13"/>
  <c r="I389" i="13"/>
  <c r="G389" i="13"/>
  <c r="R391" i="13" l="1"/>
  <c r="F389" i="13"/>
  <c r="E389" i="13" s="1"/>
  <c r="Q389" i="13"/>
  <c r="N389" i="13"/>
  <c r="I390" i="13"/>
  <c r="G390" i="13"/>
  <c r="R392" i="13" l="1"/>
  <c r="F390" i="13"/>
  <c r="E390" i="13" s="1"/>
  <c r="Q390" i="13"/>
  <c r="N390" i="13"/>
  <c r="I391" i="13"/>
  <c r="G391" i="13"/>
  <c r="N391" i="13" l="1"/>
  <c r="I392" i="13"/>
  <c r="G392" i="13"/>
  <c r="R393" i="13"/>
  <c r="F391" i="13"/>
  <c r="E391" i="13" s="1"/>
  <c r="Q391" i="13"/>
  <c r="R394" i="13" l="1"/>
  <c r="F392" i="13"/>
  <c r="E392" i="13" s="1"/>
  <c r="Q392" i="13"/>
  <c r="N392" i="13"/>
  <c r="G393" i="13"/>
  <c r="I393" i="13"/>
  <c r="F393" i="13" l="1"/>
  <c r="E393" i="13" s="1"/>
  <c r="Q393" i="13"/>
  <c r="R395" i="13"/>
  <c r="N393" i="13"/>
  <c r="I394" i="13"/>
  <c r="G394" i="13"/>
  <c r="N394" i="13" l="1"/>
  <c r="I395" i="13"/>
  <c r="G395" i="13"/>
  <c r="R396" i="13"/>
  <c r="F394" i="13"/>
  <c r="E394" i="13" s="1"/>
  <c r="Q394" i="13"/>
  <c r="R397" i="13" l="1"/>
  <c r="F395" i="13"/>
  <c r="E395" i="13" s="1"/>
  <c r="Q395" i="13"/>
  <c r="N395" i="13"/>
  <c r="I396" i="13"/>
  <c r="G396" i="13"/>
  <c r="N396" i="13" l="1"/>
  <c r="I397" i="13"/>
  <c r="H398" i="13" s="1"/>
  <c r="H399" i="13" s="1"/>
  <c r="H400" i="13" s="1"/>
  <c r="H401" i="13" s="1"/>
  <c r="H402" i="13" s="1"/>
  <c r="H403" i="13" s="1"/>
  <c r="H404" i="13" s="1"/>
  <c r="H405" i="13" s="1"/>
  <c r="H406" i="13" s="1"/>
  <c r="H407" i="13" s="1"/>
  <c r="H408" i="13" s="1"/>
  <c r="H409" i="13" s="1"/>
  <c r="H410" i="13" s="1"/>
  <c r="H411" i="13" s="1"/>
  <c r="H412" i="13" s="1"/>
  <c r="H413" i="13" s="1"/>
  <c r="H414" i="13" s="1"/>
  <c r="H415" i="13" s="1"/>
  <c r="H416" i="13" s="1"/>
  <c r="H417" i="13" s="1"/>
  <c r="H418" i="13" s="1"/>
  <c r="H419" i="13" s="1"/>
  <c r="H420" i="13" s="1"/>
  <c r="H421" i="13" s="1"/>
  <c r="H422" i="13" s="1"/>
  <c r="H423" i="13" s="1"/>
  <c r="H424" i="13" s="1"/>
  <c r="H425" i="13" s="1"/>
  <c r="H426" i="13" s="1"/>
  <c r="H427" i="13" s="1"/>
  <c r="H428" i="13" s="1"/>
  <c r="H429" i="13" s="1"/>
  <c r="H430" i="13" s="1"/>
  <c r="H431" i="13" s="1"/>
  <c r="H432" i="13" s="1"/>
  <c r="H433" i="13" s="1"/>
  <c r="G397" i="13"/>
  <c r="F396" i="13"/>
  <c r="E396" i="13" s="1"/>
  <c r="Q396" i="13"/>
  <c r="R398" i="13" l="1"/>
  <c r="F397" i="13"/>
  <c r="E397" i="13" s="1"/>
  <c r="Q397" i="13"/>
  <c r="N397" i="13"/>
  <c r="I398" i="13"/>
  <c r="G398" i="13"/>
  <c r="R399" i="13"/>
  <c r="N398" i="13" l="1"/>
  <c r="I399" i="13"/>
  <c r="G399" i="13"/>
  <c r="R400" i="13"/>
  <c r="F398" i="13"/>
  <c r="E398" i="13" s="1"/>
  <c r="Q398" i="13"/>
  <c r="R401" i="13" l="1"/>
  <c r="N399" i="13"/>
  <c r="I400" i="13"/>
  <c r="G400" i="13"/>
  <c r="F399" i="13"/>
  <c r="E399" i="13" s="1"/>
  <c r="Q399" i="13"/>
  <c r="R402" i="13" l="1"/>
  <c r="N400" i="13"/>
  <c r="G401" i="13"/>
  <c r="I401" i="13"/>
  <c r="F400" i="13"/>
  <c r="E400" i="13" s="1"/>
  <c r="Q400" i="13"/>
  <c r="F401" i="13" l="1"/>
  <c r="E401" i="13" s="1"/>
  <c r="Q401" i="13"/>
  <c r="R403" i="13"/>
  <c r="N401" i="13"/>
  <c r="I402" i="13"/>
  <c r="G402" i="13"/>
  <c r="R404" i="13" l="1"/>
  <c r="F402" i="13"/>
  <c r="E402" i="13" s="1"/>
  <c r="Q402" i="13"/>
  <c r="N402" i="13"/>
  <c r="I403" i="13"/>
  <c r="G403" i="13"/>
  <c r="N403" i="13" l="1"/>
  <c r="I404" i="13"/>
  <c r="G404" i="13"/>
  <c r="R405" i="13"/>
  <c r="F403" i="13"/>
  <c r="E403" i="13" s="1"/>
  <c r="Q403" i="13"/>
  <c r="R406" i="13" l="1"/>
  <c r="F404" i="13"/>
  <c r="E404" i="13" s="1"/>
  <c r="Q404" i="13"/>
  <c r="N404" i="13"/>
  <c r="I405" i="13"/>
  <c r="G405" i="13"/>
  <c r="R407" i="13" l="1"/>
  <c r="F405" i="13"/>
  <c r="E405" i="13" s="1"/>
  <c r="Q405" i="13"/>
  <c r="N405" i="13"/>
  <c r="I406" i="13"/>
  <c r="G406" i="13"/>
  <c r="R408" i="13" l="1"/>
  <c r="F406" i="13"/>
  <c r="E406" i="13" s="1"/>
  <c r="Q406" i="13"/>
  <c r="N406" i="13"/>
  <c r="I407" i="13"/>
  <c r="G407" i="13"/>
  <c r="R409" i="13" l="1"/>
  <c r="F407" i="13"/>
  <c r="E407" i="13" s="1"/>
  <c r="Q407" i="13"/>
  <c r="N407" i="13"/>
  <c r="I408" i="13"/>
  <c r="G408" i="13"/>
  <c r="R410" i="13" l="1"/>
  <c r="F408" i="13"/>
  <c r="E408" i="13" s="1"/>
  <c r="Q408" i="13"/>
  <c r="N408" i="13"/>
  <c r="G409" i="13"/>
  <c r="I409" i="13"/>
  <c r="R411" i="13" l="1"/>
  <c r="F409" i="13"/>
  <c r="E409" i="13" s="1"/>
  <c r="Q409" i="13"/>
  <c r="N409" i="13"/>
  <c r="I410" i="13"/>
  <c r="G410" i="13"/>
  <c r="F410" i="13" l="1"/>
  <c r="E410" i="13" s="1"/>
  <c r="Q410" i="13"/>
  <c r="R412" i="13"/>
  <c r="N410" i="13"/>
  <c r="I411" i="13"/>
  <c r="G411" i="13"/>
  <c r="N411" i="13" l="1"/>
  <c r="I412" i="13"/>
  <c r="G412" i="13"/>
  <c r="R413" i="13"/>
  <c r="F411" i="13"/>
  <c r="E411" i="13" s="1"/>
  <c r="Q411" i="13"/>
  <c r="N412" i="13" l="1"/>
  <c r="I413" i="13"/>
  <c r="G413" i="13"/>
  <c r="R414" i="13"/>
  <c r="F412" i="13"/>
  <c r="E412" i="13" s="1"/>
  <c r="Q412" i="13"/>
  <c r="R415" i="13" l="1"/>
  <c r="F413" i="13"/>
  <c r="E413" i="13" s="1"/>
  <c r="Q413" i="13"/>
  <c r="N413" i="13"/>
  <c r="I414" i="13"/>
  <c r="G414" i="13"/>
  <c r="N414" i="13" l="1"/>
  <c r="I415" i="13"/>
  <c r="G415" i="13"/>
  <c r="R416" i="13"/>
  <c r="F414" i="13"/>
  <c r="E414" i="13" s="1"/>
  <c r="Q414" i="13"/>
  <c r="F415" i="13" l="1"/>
  <c r="E415" i="13" s="1"/>
  <c r="Q415" i="13"/>
  <c r="N415" i="13"/>
  <c r="I416" i="13"/>
  <c r="G416" i="13"/>
  <c r="R417" i="13"/>
  <c r="N416" i="13" l="1"/>
  <c r="G417" i="13"/>
  <c r="I417" i="13"/>
  <c r="R418" i="13"/>
  <c r="F416" i="13"/>
  <c r="E416" i="13" s="1"/>
  <c r="Q416" i="13"/>
  <c r="F417" i="13" l="1"/>
  <c r="E417" i="13" s="1"/>
  <c r="Q417" i="13"/>
  <c r="R419" i="13"/>
  <c r="N417" i="13"/>
  <c r="I418" i="13"/>
  <c r="G418" i="13"/>
  <c r="R420" i="13" l="1"/>
  <c r="N418" i="13"/>
  <c r="I419" i="13"/>
  <c r="G419" i="13"/>
  <c r="F418" i="13"/>
  <c r="E418" i="13" s="1"/>
  <c r="Q418" i="13"/>
  <c r="F419" i="13" l="1"/>
  <c r="E419" i="13" s="1"/>
  <c r="Q419" i="13"/>
  <c r="N419" i="13"/>
  <c r="I420" i="13"/>
  <c r="G420" i="13"/>
  <c r="R421" i="13"/>
  <c r="N420" i="13" l="1"/>
  <c r="I421" i="13"/>
  <c r="G421" i="13"/>
  <c r="F420" i="13"/>
  <c r="E420" i="13" s="1"/>
  <c r="Q420" i="13"/>
  <c r="R422" i="13"/>
  <c r="N421" i="13" l="1"/>
  <c r="I422" i="13"/>
  <c r="G422" i="13"/>
  <c r="R423" i="13"/>
  <c r="F421" i="13"/>
  <c r="E421" i="13" s="1"/>
  <c r="Q421" i="13"/>
  <c r="R424" i="13" l="1"/>
  <c r="F422" i="13"/>
  <c r="E422" i="13" s="1"/>
  <c r="Q422" i="13"/>
  <c r="N422" i="13"/>
  <c r="I423" i="13"/>
  <c r="G423" i="13"/>
  <c r="R425" i="13" l="1"/>
  <c r="F423" i="13"/>
  <c r="E423" i="13" s="1"/>
  <c r="Q423" i="13"/>
  <c r="N423" i="13"/>
  <c r="I424" i="13"/>
  <c r="G424" i="13"/>
  <c r="N424" i="13" l="1"/>
  <c r="G425" i="13"/>
  <c r="I425" i="13"/>
  <c r="R426" i="13"/>
  <c r="F424" i="13"/>
  <c r="E424" i="13" s="1"/>
  <c r="Q424" i="13"/>
  <c r="R427" i="13" l="1"/>
  <c r="F425" i="13"/>
  <c r="E425" i="13" s="1"/>
  <c r="Q425" i="13"/>
  <c r="N425" i="13"/>
  <c r="I426" i="13"/>
  <c r="G426" i="13"/>
  <c r="N426" i="13" l="1"/>
  <c r="I427" i="13"/>
  <c r="G427" i="13"/>
  <c r="F426" i="13"/>
  <c r="E426" i="13" s="1"/>
  <c r="Q426" i="13"/>
  <c r="R428" i="13"/>
  <c r="R429" i="13" l="1"/>
  <c r="F427" i="13"/>
  <c r="E427" i="13" s="1"/>
  <c r="Q427" i="13"/>
  <c r="N427" i="13"/>
  <c r="I428" i="13"/>
  <c r="G428" i="13"/>
  <c r="R430" i="13" l="1"/>
  <c r="F428" i="13"/>
  <c r="E428" i="13" s="1"/>
  <c r="Q428" i="13"/>
  <c r="N428" i="13"/>
  <c r="I429" i="13"/>
  <c r="G429" i="13"/>
  <c r="N429" i="13" l="1"/>
  <c r="I430" i="13"/>
  <c r="G430" i="13"/>
  <c r="R431" i="13"/>
  <c r="F429" i="13"/>
  <c r="E429" i="13" s="1"/>
  <c r="Q429" i="13"/>
  <c r="F430" i="13" l="1"/>
  <c r="E430" i="13" s="1"/>
  <c r="Q430" i="13"/>
  <c r="N430" i="13"/>
  <c r="I431" i="13"/>
  <c r="G431" i="13"/>
  <c r="R432" i="13"/>
  <c r="N431" i="13" l="1"/>
  <c r="I432" i="13"/>
  <c r="G432" i="13"/>
  <c r="R433" i="13"/>
  <c r="F431" i="13"/>
  <c r="E431" i="13" s="1"/>
  <c r="Q431" i="13"/>
  <c r="E7" i="13" l="1"/>
  <c r="N19" i="13" s="1"/>
  <c r="N432" i="13"/>
  <c r="G433" i="13"/>
  <c r="I433" i="13"/>
  <c r="H434" i="13" s="1"/>
  <c r="R434" i="13" s="1"/>
  <c r="F432" i="13"/>
  <c r="E432" i="13" s="1"/>
  <c r="Q432" i="13"/>
  <c r="F433" i="13" l="1"/>
  <c r="E433" i="13" s="1"/>
  <c r="Q433" i="13"/>
  <c r="N433" i="13"/>
  <c r="G434" i="13"/>
  <c r="I434" i="13"/>
  <c r="N434" i="13" s="1"/>
  <c r="Q434" i="13" l="1"/>
  <c r="F434" i="13"/>
  <c r="E434" i="13" s="1"/>
  <c r="E8" i="13"/>
  <c r="E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市川貴博</author>
  </authors>
  <commentList>
    <comment ref="H9" authorId="0" shapeId="0" xr:uid="{7F9DCC73-7E69-4A92-BE28-80B29D399F11}">
      <text>
        <r>
          <rPr>
            <sz val="9"/>
            <color indexed="81"/>
            <rFont val="Meiryo UI"/>
            <family val="3"/>
            <charset val="128"/>
          </rPr>
          <t>合計所得金額が
1. 900万円以下
2. 950万円以下
3. 1,000万円以下
4. 1,000万円超</t>
        </r>
      </text>
    </comment>
    <comment ref="J9" authorId="0" shapeId="0" xr:uid="{6CD31C75-39F9-487D-89D6-C04D94F9356C}">
      <text>
        <r>
          <rPr>
            <sz val="9"/>
            <color indexed="81"/>
            <rFont val="Meiryo UI"/>
            <family val="3"/>
            <charset val="128"/>
          </rPr>
          <t>合計所得金額が
1. 900万円以下
2. 950万円以下
3. 1,000万円以下
4. 1,000万円超</t>
        </r>
      </text>
    </comment>
  </commentList>
</comments>
</file>

<file path=xl/sharedStrings.xml><?xml version="1.0" encoding="utf-8"?>
<sst xmlns="http://schemas.openxmlformats.org/spreadsheetml/2006/main" count="220" uniqueCount="123">
  <si>
    <t>借入金</t>
    <rPh sb="0" eb="2">
      <t>カリイレ</t>
    </rPh>
    <rPh sb="2" eb="3">
      <t>キン</t>
    </rPh>
    <phoneticPr fontId="2"/>
  </si>
  <si>
    <t>月々</t>
    <rPh sb="0" eb="2">
      <t>ツキヅキ</t>
    </rPh>
    <phoneticPr fontId="2"/>
  </si>
  <si>
    <t>ボーナス</t>
    <phoneticPr fontId="2"/>
  </si>
  <si>
    <t>合計</t>
    <rPh sb="0" eb="2">
      <t>ゴウケイ</t>
    </rPh>
    <phoneticPr fontId="2"/>
  </si>
  <si>
    <t>返済期間</t>
    <rPh sb="0" eb="2">
      <t>ヘンサイ</t>
    </rPh>
    <rPh sb="2" eb="4">
      <t>キカン</t>
    </rPh>
    <phoneticPr fontId="2"/>
  </si>
  <si>
    <t>年</t>
    <rPh sb="0" eb="1">
      <t>ネン</t>
    </rPh>
    <phoneticPr fontId="2"/>
  </si>
  <si>
    <t>金利</t>
    <rPh sb="0" eb="2">
      <t>キンリ</t>
    </rPh>
    <phoneticPr fontId="2"/>
  </si>
  <si>
    <t>元金返済</t>
    <rPh sb="0" eb="2">
      <t>ガンキン</t>
    </rPh>
    <rPh sb="2" eb="4">
      <t>ヘンサイ</t>
    </rPh>
    <phoneticPr fontId="2"/>
  </si>
  <si>
    <t>利息総額</t>
    <rPh sb="0" eb="2">
      <t>リソク</t>
    </rPh>
    <rPh sb="2" eb="4">
      <t>ソウガク</t>
    </rPh>
    <phoneticPr fontId="2"/>
  </si>
  <si>
    <t>返済総額</t>
    <rPh sb="0" eb="4">
      <t>ヘンサイソウガク</t>
    </rPh>
    <phoneticPr fontId="2"/>
  </si>
  <si>
    <t>年数</t>
    <rPh sb="0" eb="2">
      <t>ネンスウ</t>
    </rPh>
    <phoneticPr fontId="2"/>
  </si>
  <si>
    <t>回数</t>
    <rPh sb="0" eb="2">
      <t>カイスウ</t>
    </rPh>
    <phoneticPr fontId="2"/>
  </si>
  <si>
    <t>返済金額</t>
    <rPh sb="0" eb="2">
      <t>ヘンサイ</t>
    </rPh>
    <rPh sb="2" eb="4">
      <t>キンガク</t>
    </rPh>
    <phoneticPr fontId="3"/>
  </si>
  <si>
    <t>月払い</t>
    <rPh sb="0" eb="1">
      <t>ツキ</t>
    </rPh>
    <rPh sb="1" eb="2">
      <t>バラ</t>
    </rPh>
    <phoneticPr fontId="2"/>
  </si>
  <si>
    <t>元利金</t>
    <rPh sb="0" eb="3">
      <t>ガンリキン</t>
    </rPh>
    <phoneticPr fontId="3"/>
  </si>
  <si>
    <t>利息</t>
    <rPh sb="0" eb="2">
      <t>リソク</t>
    </rPh>
    <phoneticPr fontId="3"/>
  </si>
  <si>
    <t>元金</t>
    <rPh sb="0" eb="2">
      <t>ガンキン</t>
    </rPh>
    <phoneticPr fontId="3"/>
  </si>
  <si>
    <t>残高</t>
    <rPh sb="0" eb="2">
      <t>ザンダカ</t>
    </rPh>
    <phoneticPr fontId="3"/>
  </si>
  <si>
    <t>ボーナス払い</t>
    <rPh sb="4" eb="5">
      <t>ハラ</t>
    </rPh>
    <phoneticPr fontId="2"/>
  </si>
  <si>
    <t>返済年数</t>
    <rPh sb="0" eb="4">
      <t>ヘンサイネンスウ</t>
    </rPh>
    <phoneticPr fontId="2"/>
  </si>
  <si>
    <t>想定金利</t>
    <rPh sb="0" eb="2">
      <t>ソウテイ</t>
    </rPh>
    <rPh sb="2" eb="4">
      <t>キンリ</t>
    </rPh>
    <phoneticPr fontId="2"/>
  </si>
  <si>
    <t>配信開始日</t>
    <rPh sb="0" eb="2">
      <t>ハイシン</t>
    </rPh>
    <rPh sb="2" eb="4">
      <t>カイシ</t>
    </rPh>
    <rPh sb="4" eb="5">
      <t>ビ</t>
    </rPh>
    <phoneticPr fontId="8"/>
  </si>
  <si>
    <t>使用期限</t>
    <rPh sb="0" eb="4">
      <t>シヨウキゲン</t>
    </rPh>
    <phoneticPr fontId="8"/>
  </si>
  <si>
    <t>ステータス</t>
    <phoneticPr fontId="8"/>
  </si>
  <si>
    <t>※使用期間を過ぎると使用できなくなります</t>
    <rPh sb="1" eb="5">
      <t>シヨウキカン</t>
    </rPh>
    <rPh sb="6" eb="7">
      <t>ス</t>
    </rPh>
    <rPh sb="10" eb="12">
      <t>シヨウ</t>
    </rPh>
    <phoneticPr fontId="2"/>
  </si>
  <si>
    <t>1. 本資料の著作権は株式会社エフアンドエス・エキスパートに帰属します。
2. 本資料は配信動画の補足資料として、視聴者の実践支援のために使用期限までご利用いただけます。
3. 動画視聴者が個人利用する場合に限定して使用を許諾し、それ以外の方の閲覧、開示、使用は禁止いたします。
4. 本資料の全部または一部を引用・転載することはできません。
5. 計算詳細や端数処理は各金融機関によって異なります。計算結果や情報等に関して生じた損害に対しては一切の責任を負いません。
6. 本資料ならびに本資料のスクリーンショット等をインターネット等における開示は理由を問わず禁止いたします。
Copyright© 2023 F&amp;S-Expert ,Inc. All Rights Reserved.</t>
    <rPh sb="69" eb="73">
      <t>シヨウキゲン</t>
    </rPh>
    <rPh sb="76" eb="78">
      <t>リヨウ</t>
    </rPh>
    <phoneticPr fontId="2"/>
  </si>
  <si>
    <t>ローン残高（固定金利）</t>
    <rPh sb="3" eb="5">
      <t>ザンダカ</t>
    </rPh>
    <rPh sb="6" eb="10">
      <t>コテイキンリ</t>
    </rPh>
    <phoneticPr fontId="2"/>
  </si>
  <si>
    <t>回数</t>
    <phoneticPr fontId="8"/>
  </si>
  <si>
    <t>ローン残高</t>
  </si>
  <si>
    <t>控除率</t>
    <rPh sb="0" eb="3">
      <t>コウジョリツ</t>
    </rPh>
    <phoneticPr fontId="8"/>
  </si>
  <si>
    <t>最大控除額</t>
    <rPh sb="0" eb="5">
      <t>サイダイコウジョガク</t>
    </rPh>
    <phoneticPr fontId="8"/>
  </si>
  <si>
    <t>控除額（最大）</t>
    <rPh sb="0" eb="3">
      <t>コウジョガク</t>
    </rPh>
    <rPh sb="4" eb="6">
      <t>サイダイ</t>
    </rPh>
    <phoneticPr fontId="8"/>
  </si>
  <si>
    <t>所得税</t>
    <rPh sb="0" eb="3">
      <t>ショトクゼイ</t>
    </rPh>
    <phoneticPr fontId="2"/>
  </si>
  <si>
    <t>住民税</t>
    <rPh sb="0" eb="3">
      <t>ジュウミンゼイ</t>
    </rPh>
    <phoneticPr fontId="2"/>
  </si>
  <si>
    <t>住民税控除額</t>
    <rPh sb="0" eb="3">
      <t>ジュウミンゼイ</t>
    </rPh>
    <rPh sb="3" eb="6">
      <t>コウジョガク</t>
    </rPh>
    <phoneticPr fontId="2"/>
  </si>
  <si>
    <t>所得税を入力→</t>
    <rPh sb="0" eb="2">
      <t>ショトク</t>
    </rPh>
    <rPh sb="4" eb="6">
      <t>ニュウリョク</t>
    </rPh>
    <phoneticPr fontId="2"/>
  </si>
  <si>
    <t>住民税を入力→</t>
    <rPh sb="0" eb="3">
      <t>ジュウミンゼイ</t>
    </rPh>
    <rPh sb="4" eb="6">
      <t>ニュウリョク</t>
    </rPh>
    <phoneticPr fontId="2"/>
  </si>
  <si>
    <t>最大控除額</t>
    <rPh sb="0" eb="2">
      <t>サイダイ</t>
    </rPh>
    <rPh sb="2" eb="5">
      <t>コウジョガク</t>
    </rPh>
    <phoneticPr fontId="2"/>
  </si>
  <si>
    <t>課税給与所得を入力→</t>
    <rPh sb="0" eb="4">
      <t>カゼイキュウヨ</t>
    </rPh>
    <rPh sb="4" eb="6">
      <t>ショトク</t>
    </rPh>
    <rPh sb="7" eb="9">
      <t>ニュウリョク</t>
    </rPh>
    <phoneticPr fontId="2"/>
  </si>
  <si>
    <t>実際の減税額</t>
    <rPh sb="0" eb="2">
      <t>ジッサイ</t>
    </rPh>
    <rPh sb="3" eb="5">
      <t>ゲンゼイ</t>
    </rPh>
    <rPh sb="5" eb="6">
      <t>ガク</t>
    </rPh>
    <phoneticPr fontId="2"/>
  </si>
  <si>
    <t>総合計</t>
    <rPh sb="0" eb="3">
      <t>ソウゴウケイ</t>
    </rPh>
    <phoneticPr fontId="2"/>
  </si>
  <si>
    <t>計算テーブル</t>
    <rPh sb="0" eb="2">
      <t>ケイサン</t>
    </rPh>
    <phoneticPr fontId="2"/>
  </si>
  <si>
    <t>◆所得税計算</t>
    <rPh sb="1" eb="4">
      <t>ショトクゼイ</t>
    </rPh>
    <rPh sb="4" eb="6">
      <t>ケイサン</t>
    </rPh>
    <phoneticPr fontId="2"/>
  </si>
  <si>
    <t>◆ローン減税計算</t>
    <rPh sb="4" eb="6">
      <t>ゲンゼイ</t>
    </rPh>
    <rPh sb="6" eb="8">
      <t>ケイサン</t>
    </rPh>
    <phoneticPr fontId="2"/>
  </si>
  <si>
    <t>世帯主</t>
    <rPh sb="0" eb="3">
      <t>セタイヌシ</t>
    </rPh>
    <phoneticPr fontId="2"/>
  </si>
  <si>
    <t>給与収入</t>
    <rPh sb="0" eb="2">
      <t>キュウヨ</t>
    </rPh>
    <rPh sb="2" eb="4">
      <t>シュウニュウ</t>
    </rPh>
    <phoneticPr fontId="2"/>
  </si>
  <si>
    <t>円</t>
    <rPh sb="0" eb="1">
      <t>エン</t>
    </rPh>
    <phoneticPr fontId="2"/>
  </si>
  <si>
    <t>◆給与所得控除</t>
    <rPh sb="1" eb="3">
      <t>キュウヨ</t>
    </rPh>
    <rPh sb="3" eb="5">
      <t>ショトク</t>
    </rPh>
    <rPh sb="5" eb="7">
      <t>コウジョ</t>
    </rPh>
    <phoneticPr fontId="2"/>
  </si>
  <si>
    <t>夫</t>
    <rPh sb="0" eb="1">
      <t>オット</t>
    </rPh>
    <phoneticPr fontId="2"/>
  </si>
  <si>
    <t>妻</t>
    <rPh sb="0" eb="1">
      <t>ツマ</t>
    </rPh>
    <phoneticPr fontId="2"/>
  </si>
  <si>
    <t>あり</t>
    <phoneticPr fontId="2"/>
  </si>
  <si>
    <t>控除対象配偶者</t>
    <rPh sb="0" eb="2">
      <t>コウジョ</t>
    </rPh>
    <rPh sb="2" eb="4">
      <t>タイショウ</t>
    </rPh>
    <rPh sb="4" eb="7">
      <t>ハイグウシャ</t>
    </rPh>
    <phoneticPr fontId="2"/>
  </si>
  <si>
    <t>配偶者控除</t>
    <rPh sb="0" eb="3">
      <t>ハイグウシャ</t>
    </rPh>
    <rPh sb="3" eb="5">
      <t>コウジョ</t>
    </rPh>
    <phoneticPr fontId="2"/>
  </si>
  <si>
    <t>配偶者の合計所得金額が</t>
    <rPh sb="0" eb="3">
      <t>ハイグウシャ</t>
    </rPh>
    <rPh sb="4" eb="10">
      <t>ゴウケイショトクキンガク</t>
    </rPh>
    <phoneticPr fontId="2"/>
  </si>
  <si>
    <t>円以下の場合に対象</t>
    <rPh sb="0" eb="1">
      <t>エン</t>
    </rPh>
    <rPh sb="1" eb="3">
      <t>イカ</t>
    </rPh>
    <rPh sb="4" eb="6">
      <t>バアイ</t>
    </rPh>
    <rPh sb="7" eb="9">
      <t>タイショウ</t>
    </rPh>
    <phoneticPr fontId="2"/>
  </si>
  <si>
    <t>なし</t>
    <phoneticPr fontId="2"/>
  </si>
  <si>
    <t>子ども16歳～18歳</t>
    <rPh sb="0" eb="1">
      <t>コ</t>
    </rPh>
    <rPh sb="5" eb="6">
      <t>サイ</t>
    </rPh>
    <rPh sb="9" eb="10">
      <t>サイ</t>
    </rPh>
    <phoneticPr fontId="2"/>
  </si>
  <si>
    <t>人</t>
    <rPh sb="0" eb="1">
      <t>ニン</t>
    </rPh>
    <phoneticPr fontId="2"/>
  </si>
  <si>
    <t>控除を受ける納税者本人の合計所得金額</t>
    <phoneticPr fontId="2"/>
  </si>
  <si>
    <t>子ども19歳～22歳</t>
    <rPh sb="0" eb="1">
      <t>コ</t>
    </rPh>
    <rPh sb="5" eb="6">
      <t>サイ</t>
    </rPh>
    <rPh sb="9" eb="10">
      <t>サイ</t>
    </rPh>
    <phoneticPr fontId="2"/>
  </si>
  <si>
    <t>同居老親</t>
    <rPh sb="0" eb="2">
      <t>ドウキョ</t>
    </rPh>
    <rPh sb="2" eb="4">
      <t>ロウシン</t>
    </rPh>
    <phoneticPr fontId="2"/>
  </si>
  <si>
    <t>給与所得控除</t>
    <rPh sb="0" eb="2">
      <t>キュウヨ</t>
    </rPh>
    <rPh sb="2" eb="4">
      <t>ショトク</t>
    </rPh>
    <rPh sb="4" eb="6">
      <t>コウジョ</t>
    </rPh>
    <phoneticPr fontId="2"/>
  </si>
  <si>
    <t>給与所得</t>
    <rPh sb="0" eb="2">
      <t>キュウヨ</t>
    </rPh>
    <rPh sb="2" eb="4">
      <t>ショトク</t>
    </rPh>
    <phoneticPr fontId="2"/>
  </si>
  <si>
    <t>配偶者特別控除</t>
    <rPh sb="0" eb="7">
      <t>ハイグウシャトクベツコウジョ</t>
    </rPh>
    <phoneticPr fontId="2"/>
  </si>
  <si>
    <t>所得控除</t>
    <rPh sb="0" eb="2">
      <t>ショトク</t>
    </rPh>
    <rPh sb="2" eb="4">
      <t>コウジョ</t>
    </rPh>
    <phoneticPr fontId="2"/>
  </si>
  <si>
    <t>◆所得控除</t>
    <rPh sb="1" eb="5">
      <t>ショトクコウジョ</t>
    </rPh>
    <phoneticPr fontId="2"/>
  </si>
  <si>
    <t>課税給与所得</t>
    <rPh sb="0" eb="2">
      <t>カゼイ</t>
    </rPh>
    <rPh sb="2" eb="4">
      <t>キュウヨ</t>
    </rPh>
    <rPh sb="4" eb="6">
      <t>ショトク</t>
    </rPh>
    <phoneticPr fontId="2"/>
  </si>
  <si>
    <t>税額</t>
    <rPh sb="0" eb="2">
      <t>ゼイガク</t>
    </rPh>
    <phoneticPr fontId="2"/>
  </si>
  <si>
    <t>基礎控除</t>
    <rPh sb="0" eb="4">
      <t>キソコウジョ</t>
    </rPh>
    <phoneticPr fontId="2"/>
  </si>
  <si>
    <t>配偶者</t>
    <rPh sb="0" eb="3">
      <t>ハイグウシャ</t>
    </rPh>
    <phoneticPr fontId="2"/>
  </si>
  <si>
    <t>配偶者特別控除</t>
    <rPh sb="0" eb="3">
      <t>ハイグウシャ</t>
    </rPh>
    <rPh sb="3" eb="7">
      <t>トクベツコウジョ</t>
    </rPh>
    <phoneticPr fontId="2"/>
  </si>
  <si>
    <t>社会保険料控除</t>
    <rPh sb="0" eb="2">
      <t>シャカイ</t>
    </rPh>
    <rPh sb="2" eb="5">
      <t>ホケンリョウ</t>
    </rPh>
    <rPh sb="5" eb="7">
      <t>コウジョ</t>
    </rPh>
    <phoneticPr fontId="2"/>
  </si>
  <si>
    <t>扶養控除</t>
    <rPh sb="0" eb="4">
      <t>フヨウコウジョ</t>
    </rPh>
    <phoneticPr fontId="2"/>
  </si>
  <si>
    <t>生命保険料控除</t>
    <rPh sb="0" eb="2">
      <t>セイメイ</t>
    </rPh>
    <rPh sb="2" eb="5">
      <t>ホケンリョウ</t>
    </rPh>
    <rPh sb="5" eb="7">
      <t>コウジョ</t>
    </rPh>
    <phoneticPr fontId="2"/>
  </si>
  <si>
    <t>地震保険料控除</t>
    <rPh sb="0" eb="2">
      <t>ジシン</t>
    </rPh>
    <rPh sb="2" eb="5">
      <t>ホケンリョウ</t>
    </rPh>
    <rPh sb="5" eb="7">
      <t>コウジョ</t>
    </rPh>
    <phoneticPr fontId="2"/>
  </si>
  <si>
    <t>生命保険料控除</t>
    <rPh sb="0" eb="5">
      <t>セイメイホケンリョウ</t>
    </rPh>
    <rPh sb="5" eb="7">
      <t>コウジョ</t>
    </rPh>
    <phoneticPr fontId="2"/>
  </si>
  <si>
    <t>一般、介護医療、年金、それぞれ8万円→とりあえず8万円</t>
    <rPh sb="0" eb="2">
      <t>イッパン</t>
    </rPh>
    <rPh sb="3" eb="7">
      <t>カイゴイリョウ</t>
    </rPh>
    <rPh sb="8" eb="10">
      <t>ネンキン</t>
    </rPh>
    <rPh sb="16" eb="18">
      <t>マンエン</t>
    </rPh>
    <rPh sb="25" eb="27">
      <t>マンエン</t>
    </rPh>
    <phoneticPr fontId="2"/>
  </si>
  <si>
    <t>一般、介護医療、年金、それぞれ2.8万円→とりあえず5.6万円</t>
    <rPh sb="0" eb="2">
      <t>イッパン</t>
    </rPh>
    <rPh sb="3" eb="7">
      <t>カイゴイリョウ</t>
    </rPh>
    <rPh sb="8" eb="10">
      <t>ネンキン</t>
    </rPh>
    <rPh sb="18" eb="20">
      <t>マンエン</t>
    </rPh>
    <rPh sb="29" eb="31">
      <t>マンエン</t>
    </rPh>
    <phoneticPr fontId="2"/>
  </si>
  <si>
    <t>地震保険料控除</t>
    <rPh sb="0" eb="2">
      <t>ジシン</t>
    </rPh>
    <rPh sb="2" eb="7">
      <t>ホケンリョウコウジョ</t>
    </rPh>
    <phoneticPr fontId="2"/>
  </si>
  <si>
    <t>最高5万円→とりあえず2.5万円</t>
    <rPh sb="0" eb="2">
      <t>サイコウ</t>
    </rPh>
    <rPh sb="3" eb="5">
      <t>マンエン</t>
    </rPh>
    <rPh sb="14" eb="16">
      <t>マンエン</t>
    </rPh>
    <phoneticPr fontId="2"/>
  </si>
  <si>
    <t>最高2.5万円→とりあえず1.25万円</t>
    <rPh sb="0" eb="2">
      <t>サイコウ</t>
    </rPh>
    <rPh sb="5" eb="7">
      <t>マンエン</t>
    </rPh>
    <rPh sb="17" eb="19">
      <t>マンエン</t>
    </rPh>
    <phoneticPr fontId="2"/>
  </si>
  <si>
    <t>←要メンテナンス（2023年の制度）</t>
    <rPh sb="1" eb="2">
      <t>ヨウ</t>
    </rPh>
    <rPh sb="13" eb="14">
      <t>ネン</t>
    </rPh>
    <rPh sb="15" eb="17">
      <t>セイド</t>
    </rPh>
    <phoneticPr fontId="2"/>
  </si>
  <si>
    <t>1. 住宅ローンについて</t>
    <rPh sb="3" eb="5">
      <t>ジュウタク</t>
    </rPh>
    <phoneticPr fontId="2"/>
  </si>
  <si>
    <t>月々払い</t>
    <rPh sb="0" eb="2">
      <t>ツキヅキ</t>
    </rPh>
    <rPh sb="2" eb="3">
      <t>ハラ</t>
    </rPh>
    <phoneticPr fontId="2"/>
  </si>
  <si>
    <t>万円</t>
    <rPh sb="0" eb="2">
      <t>マンエン</t>
    </rPh>
    <phoneticPr fontId="2"/>
  </si>
  <si>
    <t>返済方式</t>
    <rPh sb="0" eb="4">
      <t>ヘンサイホウシキ</t>
    </rPh>
    <phoneticPr fontId="2"/>
  </si>
  <si>
    <t>入力選択</t>
    <rPh sb="0" eb="4">
      <t>ニュウリョクセンタク</t>
    </rPh>
    <phoneticPr fontId="2"/>
  </si>
  <si>
    <t>元利均等返済</t>
    <rPh sb="0" eb="6">
      <t>ガンリキントウヘンサイ</t>
    </rPh>
    <phoneticPr fontId="2"/>
  </si>
  <si>
    <t>元金均等返済</t>
    <rPh sb="0" eb="6">
      <t>ガンキンキントウヘンサイ</t>
    </rPh>
    <phoneticPr fontId="2"/>
  </si>
  <si>
    <t>▼借入金額</t>
    <rPh sb="1" eb="5">
      <t>カリイレキンガク</t>
    </rPh>
    <phoneticPr fontId="2"/>
  </si>
  <si>
    <t>▼返済期間</t>
    <rPh sb="1" eb="5">
      <t>ヘンサイキカン</t>
    </rPh>
    <phoneticPr fontId="2"/>
  </si>
  <si>
    <t>▼金利</t>
    <rPh sb="1" eb="3">
      <t>キンリ</t>
    </rPh>
    <phoneticPr fontId="2"/>
  </si>
  <si>
    <t>▼返済方式</t>
    <rPh sb="1" eb="5">
      <t>ヘンサイホウシキ</t>
    </rPh>
    <phoneticPr fontId="2"/>
  </si>
  <si>
    <t>2. 収入等について</t>
    <rPh sb="3" eb="5">
      <t>シュウニュウ</t>
    </rPh>
    <rPh sb="5" eb="6">
      <t>トウ</t>
    </rPh>
    <phoneticPr fontId="2"/>
  </si>
  <si>
    <t>世帯主の収入（源泉徴収票の支払金額）</t>
    <rPh sb="0" eb="3">
      <t>セタイヌシ</t>
    </rPh>
    <rPh sb="4" eb="6">
      <t>シュウニュウ</t>
    </rPh>
    <rPh sb="7" eb="12">
      <t>ゲンセンチョウシュウヒョウ</t>
    </rPh>
    <rPh sb="13" eb="15">
      <t>シハライ</t>
    </rPh>
    <rPh sb="15" eb="17">
      <t>キンガク</t>
    </rPh>
    <phoneticPr fontId="2"/>
  </si>
  <si>
    <t>配偶者の収入（源泉徴収票の支払金額）</t>
    <rPh sb="0" eb="3">
      <t>ハイグウシャ</t>
    </rPh>
    <rPh sb="4" eb="6">
      <t>シュウニュウ</t>
    </rPh>
    <rPh sb="7" eb="12">
      <t>ゲンセンチョウシュウヒョウ</t>
    </rPh>
    <rPh sb="13" eb="15">
      <t>シハライ</t>
    </rPh>
    <rPh sb="15" eb="17">
      <t>キンガク</t>
    </rPh>
    <phoneticPr fontId="2"/>
  </si>
  <si>
    <t>歳</t>
    <rPh sb="0" eb="1">
      <t>サイ</t>
    </rPh>
    <phoneticPr fontId="2"/>
  </si>
  <si>
    <t>世帯主の社会保険料（源泉徴収票）</t>
    <rPh sb="0" eb="3">
      <t>セタイヌシ</t>
    </rPh>
    <rPh sb="4" eb="9">
      <t>シャカイホケンリョウ</t>
    </rPh>
    <rPh sb="10" eb="15">
      <t>ゲンセンチョウシュウヒョウ</t>
    </rPh>
    <phoneticPr fontId="2"/>
  </si>
  <si>
    <t>配偶者の社会保険料（源泉徴収票）</t>
    <rPh sb="0" eb="3">
      <t>ハイグウシャ</t>
    </rPh>
    <rPh sb="4" eb="9">
      <t>シャカイホケンリョウ</t>
    </rPh>
    <rPh sb="10" eb="15">
      <t>ゲンセンチョウシュウヒョウ</t>
    </rPh>
    <phoneticPr fontId="2"/>
  </si>
  <si>
    <t>▼年収等</t>
    <rPh sb="1" eb="3">
      <t>ネンシュウ</t>
    </rPh>
    <rPh sb="3" eb="4">
      <t>トウ</t>
    </rPh>
    <phoneticPr fontId="2"/>
  </si>
  <si>
    <t>家族人数</t>
    <rPh sb="0" eb="2">
      <t>カゾク</t>
    </rPh>
    <rPh sb="2" eb="4">
      <t>ニンズウ</t>
    </rPh>
    <phoneticPr fontId="2"/>
  </si>
  <si>
    <t>扶養親族（16歳～18歳）</t>
    <rPh sb="0" eb="2">
      <t>フヨウ</t>
    </rPh>
    <rPh sb="2" eb="4">
      <t>シンゾク</t>
    </rPh>
    <rPh sb="7" eb="8">
      <t>サイ</t>
    </rPh>
    <rPh sb="11" eb="12">
      <t>サイ</t>
    </rPh>
    <phoneticPr fontId="2"/>
  </si>
  <si>
    <t>特定扶養親族（19歳～22歳）</t>
    <rPh sb="0" eb="2">
      <t>トクテイ</t>
    </rPh>
    <rPh sb="2" eb="6">
      <t>フヨウシンゾク</t>
    </rPh>
    <rPh sb="9" eb="10">
      <t>サイ</t>
    </rPh>
    <rPh sb="13" eb="14">
      <t>サイ</t>
    </rPh>
    <phoneticPr fontId="2"/>
  </si>
  <si>
    <t>老人扶養親族（70歳以上）</t>
    <rPh sb="0" eb="2">
      <t>ロウジン</t>
    </rPh>
    <rPh sb="2" eb="4">
      <t>フヨウ</t>
    </rPh>
    <rPh sb="4" eb="6">
      <t>シンゾク</t>
    </rPh>
    <rPh sb="9" eb="12">
      <t>サイイジョウ</t>
    </rPh>
    <phoneticPr fontId="2"/>
  </si>
  <si>
    <t>▼家族構成と年齢</t>
    <rPh sb="1" eb="5">
      <t>カゾクコウセイ</t>
    </rPh>
    <rPh sb="6" eb="8">
      <t>ネンレイ</t>
    </rPh>
    <phoneticPr fontId="2"/>
  </si>
  <si>
    <t>（▼わかる場合はこちらも入力ください）</t>
    <rPh sb="5" eb="7">
      <t>バアイ</t>
    </rPh>
    <rPh sb="12" eb="14">
      <t>ニュウリョク</t>
    </rPh>
    <phoneticPr fontId="2"/>
  </si>
  <si>
    <t>のところを入力してください</t>
    <rPh sb="5" eb="7">
      <t>ニュウリョク</t>
    </rPh>
    <phoneticPr fontId="2"/>
  </si>
  <si>
    <t>（扶養の子）子1</t>
    <rPh sb="1" eb="3">
      <t>フヨウ</t>
    </rPh>
    <rPh sb="4" eb="5">
      <t>コ</t>
    </rPh>
    <rPh sb="5" eb="6">
      <t>コ</t>
    </rPh>
    <phoneticPr fontId="2"/>
  </si>
  <si>
    <r>
      <rPr>
        <sz val="8"/>
        <color theme="1"/>
        <rFont val="Meiryo UI"/>
        <family val="3"/>
        <charset val="128"/>
      </rPr>
      <t>※お子様の予定のある場合は0と入力</t>
    </r>
    <r>
      <rPr>
        <sz val="11"/>
        <color theme="1"/>
        <rFont val="Meiryo UI"/>
        <family val="3"/>
        <charset val="128"/>
      </rPr>
      <t>　子2</t>
    </r>
    <rPh sb="2" eb="4">
      <t>コサマ</t>
    </rPh>
    <rPh sb="5" eb="7">
      <t>ヨテイ</t>
    </rPh>
    <rPh sb="10" eb="12">
      <t>バアイ</t>
    </rPh>
    <rPh sb="15" eb="17">
      <t>ニュウリョク</t>
    </rPh>
    <phoneticPr fontId="2"/>
  </si>
  <si>
    <t>子3</t>
    <rPh sb="0" eb="1">
      <t>コ</t>
    </rPh>
    <phoneticPr fontId="2"/>
  </si>
  <si>
    <t>子4</t>
    <rPh sb="0" eb="1">
      <t>コ</t>
    </rPh>
    <phoneticPr fontId="2"/>
  </si>
  <si>
    <t>（扶養している親）親1</t>
    <rPh sb="1" eb="3">
      <t>フヨウ</t>
    </rPh>
    <rPh sb="7" eb="8">
      <t>オヤ</t>
    </rPh>
    <rPh sb="9" eb="10">
      <t>オヤ</t>
    </rPh>
    <phoneticPr fontId="2"/>
  </si>
  <si>
    <t>親2</t>
    <rPh sb="0" eb="1">
      <t>オヤ</t>
    </rPh>
    <phoneticPr fontId="2"/>
  </si>
  <si>
    <t>親3</t>
    <rPh sb="0" eb="1">
      <t>オヤ</t>
    </rPh>
    <phoneticPr fontId="2"/>
  </si>
  <si>
    <t>親4</t>
    <rPh sb="0" eb="1">
      <t>オヤ</t>
    </rPh>
    <phoneticPr fontId="2"/>
  </si>
  <si>
    <t>■住宅ローン減税</t>
    <rPh sb="1" eb="3">
      <t>ジュウタク</t>
    </rPh>
    <rPh sb="6" eb="8">
      <t>ゲンゼイ</t>
    </rPh>
    <phoneticPr fontId="2"/>
  </si>
  <si>
    <t>借入金額</t>
    <rPh sb="0" eb="4">
      <t>カリイレキンガク</t>
    </rPh>
    <phoneticPr fontId="2"/>
  </si>
  <si>
    <t>返済期間</t>
    <rPh sb="0" eb="4">
      <t>ヘンサイキカン</t>
    </rPh>
    <phoneticPr fontId="2"/>
  </si>
  <si>
    <t>返済方式</t>
    <rPh sb="0" eb="4">
      <t>ヘンサイホウシキ</t>
    </rPh>
    <phoneticPr fontId="2"/>
  </si>
  <si>
    <t>扶養親族（16歳～18歳）</t>
    <rPh sb="0" eb="2">
      <t>フヨウ</t>
    </rPh>
    <rPh sb="2" eb="4">
      <t>シンゾク</t>
    </rPh>
    <rPh sb="7" eb="8">
      <t>サイ</t>
    </rPh>
    <rPh sb="11" eb="12">
      <t>サイ</t>
    </rPh>
    <phoneticPr fontId="2"/>
  </si>
  <si>
    <t>特定扶養親族（19歳～22歳）</t>
    <rPh sb="0" eb="2">
      <t>トクテイ</t>
    </rPh>
    <rPh sb="2" eb="4">
      <t>フヨウ</t>
    </rPh>
    <rPh sb="4" eb="6">
      <t>シンゾク</t>
    </rPh>
    <rPh sb="9" eb="10">
      <t>サイ</t>
    </rPh>
    <rPh sb="13" eb="14">
      <t>サイ</t>
    </rPh>
    <phoneticPr fontId="2"/>
  </si>
  <si>
    <t>老人扶養親族（70歳以上）</t>
    <rPh sb="0" eb="2">
      <t>ロウジン</t>
    </rPh>
    <rPh sb="2" eb="4">
      <t>フヨウ</t>
    </rPh>
    <rPh sb="4" eb="6">
      <t>シンゾク</t>
    </rPh>
    <rPh sb="9" eb="10">
      <t>サイ</t>
    </rPh>
    <rPh sb="10" eb="12">
      <t>イジョウ</t>
    </rPh>
    <phoneticPr fontId="2"/>
  </si>
  <si>
    <t>1. 本資料の著作権は株式会社エフアンドエス・エキスパートに帰属します。
2. 本資料は配信動画の補足資料として、視聴者の実践支援のために使用期限までご利用いただけます。
3. 動画視聴者が個人利用する場合に限定して使用を許諾し、それ以外の方の閲覧、開示、使用は禁止いたします。
4. 本資料の全部または一部を引用・転載することはできません。
5. 計算詳細や端数処理は各金融機関によって異なります。計算結果や情報等に関して生じた損害に対しては一切の責任を負いません。
6. 本資料ならびに本資料のスクリーンショット等をインターネット等における開示は理由を問わず禁止いたします。
Copyright© 2025 F&amp;S-Expert ,Inc. All Rights Reserved.</t>
    <rPh sb="69" eb="73">
      <t>シヨウキゲン</t>
    </rPh>
    <rPh sb="76" eb="78">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</si>
</sst>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quot;～&quot;0&quot;年&quot;"/>
    <numFmt numFmtId="178" formatCode="\×0.0%"/>
    <numFmt numFmtId="179" formatCode="\(&quot;更&quot;&quot;新&quot;yyyy/m/d\)"/>
    <numFmt numFmtId="180" formatCode="#,##0&quot;万円超&quot;"/>
    <numFmt numFmtId="181" formatCode="#,##0&quot;万円以下&quot;"/>
    <numFmt numFmtId="182" formatCode="#,##0&quot;万円&quot;"/>
    <numFmt numFmtId="183" formatCode="0&quot;年&quot;"/>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リュウミンライト－ＫＬ"/>
      <family val="3"/>
      <charset val="128"/>
    </font>
    <font>
      <sz val="8.5"/>
      <name val="游ゴシック"/>
      <family val="3"/>
      <charset val="128"/>
      <scheme val="minor"/>
    </font>
    <font>
      <sz val="8.5"/>
      <color theme="1"/>
      <name val="游ゴシック"/>
      <family val="3"/>
      <charset val="128"/>
      <scheme val="minor"/>
    </font>
    <font>
      <b/>
      <sz val="8.5"/>
      <color rgb="FFFF0000"/>
      <name val="游ゴシック"/>
      <family val="3"/>
      <charset val="128"/>
      <scheme val="minor"/>
    </font>
    <font>
      <sz val="8.5"/>
      <color theme="0"/>
      <name val="游ゴシック"/>
      <family val="3"/>
      <charset val="128"/>
      <scheme val="minor"/>
    </font>
    <font>
      <sz val="6"/>
      <name val="ＭＳ Ｐゴシック"/>
      <family val="3"/>
      <charset val="128"/>
    </font>
    <font>
      <sz val="8"/>
      <name val="游ゴシック"/>
      <family val="3"/>
      <charset val="128"/>
      <scheme val="minor"/>
    </font>
    <font>
      <sz val="8"/>
      <color rgb="FF2F2FFF"/>
      <name val="游ゴシック"/>
      <family val="3"/>
      <charset val="128"/>
      <scheme val="minor"/>
    </font>
    <font>
      <sz val="8"/>
      <color theme="1"/>
      <name val="游ゴシック"/>
      <family val="3"/>
      <charset val="128"/>
      <scheme val="minor"/>
    </font>
    <font>
      <sz val="6"/>
      <color rgb="FFFF4747"/>
      <name val="游ゴシック"/>
      <family val="3"/>
      <charset val="128"/>
      <scheme val="minor"/>
    </font>
    <font>
      <sz val="11"/>
      <color theme="0"/>
      <name val="Meiryo UI"/>
      <family val="3"/>
      <charset val="128"/>
    </font>
    <font>
      <sz val="8.5"/>
      <color theme="4"/>
      <name val="游ゴシック"/>
      <family val="3"/>
      <charset val="128"/>
      <scheme val="minor"/>
    </font>
    <font>
      <sz val="7"/>
      <color theme="1"/>
      <name val="游ゴシック"/>
      <family val="3"/>
      <charset val="128"/>
      <scheme val="minor"/>
    </font>
    <font>
      <sz val="8.5"/>
      <color theme="4" tint="-0.249977111117893"/>
      <name val="游ゴシック"/>
      <family val="3"/>
      <charset val="128"/>
      <scheme val="minor"/>
    </font>
    <font>
      <sz val="11"/>
      <name val="Meiryo UI"/>
      <family val="3"/>
      <charset val="128"/>
    </font>
    <font>
      <sz val="11"/>
      <color theme="1"/>
      <name val="Meiryo UI"/>
      <family val="3"/>
      <charset val="128"/>
    </font>
    <font>
      <sz val="8.5"/>
      <color theme="1"/>
      <name val="Meiryo UI"/>
      <family val="3"/>
      <charset val="128"/>
    </font>
    <font>
      <sz val="8.5"/>
      <color theme="4" tint="-0.249977111117893"/>
      <name val="Meiryo UI"/>
      <family val="3"/>
      <charset val="128"/>
    </font>
    <font>
      <sz val="8.5"/>
      <color theme="0"/>
      <name val="Meiryo UI"/>
      <family val="3"/>
      <charset val="128"/>
    </font>
    <font>
      <sz val="8"/>
      <color theme="1"/>
      <name val="Meiryo UI"/>
      <family val="3"/>
      <charset val="128"/>
    </font>
    <font>
      <sz val="7"/>
      <color theme="1"/>
      <name val="Meiryo UI"/>
      <family val="3"/>
      <charset val="128"/>
    </font>
    <font>
      <sz val="9"/>
      <color indexed="81"/>
      <name val="Meiryo UI"/>
      <family val="3"/>
      <charset val="128"/>
    </font>
    <font>
      <b/>
      <sz val="11"/>
      <color theme="1"/>
      <name val="Meiryo UI"/>
      <family val="3"/>
      <charset val="128"/>
    </font>
    <font>
      <sz val="8.5"/>
      <color theme="4"/>
      <name val="Meiryo UI"/>
      <family val="3"/>
      <charset val="128"/>
    </font>
    <font>
      <sz val="8"/>
      <color theme="4"/>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E6EBF6"/>
        <bgColor indexed="64"/>
      </patternFill>
    </fill>
    <fill>
      <patternFill patternType="solid">
        <fgColor rgb="FFF1F7ED"/>
        <bgColor indexed="64"/>
      </patternFill>
    </fill>
  </fills>
  <borders count="91">
    <border>
      <left/>
      <right/>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dotted">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theme="0"/>
      </right>
      <top style="thin">
        <color indexed="64"/>
      </top>
      <bottom style="hair">
        <color theme="0"/>
      </bottom>
      <diagonal/>
    </border>
    <border>
      <left style="hair">
        <color theme="0"/>
      </left>
      <right style="dotted">
        <color indexed="64"/>
      </right>
      <top style="thin">
        <color indexed="64"/>
      </top>
      <bottom style="hair">
        <color theme="0"/>
      </bottom>
      <diagonal/>
    </border>
    <border>
      <left style="thin">
        <color indexed="64"/>
      </left>
      <right style="hair">
        <color theme="0"/>
      </right>
      <top style="hair">
        <color theme="0"/>
      </top>
      <bottom style="dotted">
        <color indexed="64"/>
      </bottom>
      <diagonal/>
    </border>
    <border>
      <left style="hair">
        <color theme="0"/>
      </left>
      <right style="dotted">
        <color indexed="64"/>
      </right>
      <top style="hair">
        <color theme="0"/>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9"/>
      </left>
      <right/>
      <top/>
      <bottom/>
      <diagonal/>
    </border>
    <border>
      <left/>
      <right style="medium">
        <color theme="9"/>
      </right>
      <top/>
      <bottom/>
      <diagonal/>
    </border>
    <border>
      <left style="medium">
        <color theme="8" tint="-0.24994659260841701"/>
      </left>
      <right/>
      <top/>
      <bottom/>
      <diagonal/>
    </border>
    <border>
      <left/>
      <right style="medium">
        <color theme="8" tint="-0.24994659260841701"/>
      </right>
      <top/>
      <bottom/>
      <diagonal/>
    </border>
    <border>
      <left/>
      <right style="medium">
        <color theme="8" tint="-0.24994659260841701"/>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dotted">
        <color indexed="64"/>
      </right>
      <top/>
      <bottom style="dotted">
        <color indexed="64"/>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5">
    <xf numFmtId="0" fontId="0" fillId="0" borderId="0" xfId="0">
      <alignment vertical="center"/>
    </xf>
    <xf numFmtId="14" fontId="9" fillId="0" borderId="35" xfId="0" applyNumberFormat="1" applyFont="1" applyBorder="1" applyAlignment="1" applyProtection="1">
      <alignment horizontal="center" vertical="center" shrinkToFit="1"/>
      <protection hidden="1"/>
    </xf>
    <xf numFmtId="0" fontId="10" fillId="0" borderId="32" xfId="0" applyFont="1" applyBorder="1" applyAlignment="1" applyProtection="1">
      <alignment horizontal="center" vertical="center" shrinkToFit="1"/>
      <protection hidden="1"/>
    </xf>
    <xf numFmtId="38" fontId="5" fillId="2" borderId="0" xfId="1" applyFont="1" applyFill="1" applyAlignment="1" applyProtection="1">
      <alignment vertical="center" shrinkToFit="1"/>
      <protection hidden="1"/>
    </xf>
    <xf numFmtId="0" fontId="5" fillId="2" borderId="19" xfId="0" applyFont="1" applyFill="1" applyBorder="1" applyAlignment="1" applyProtection="1">
      <alignment horizontal="center" vertical="center" shrinkToFit="1"/>
      <protection hidden="1"/>
    </xf>
    <xf numFmtId="0" fontId="5" fillId="2" borderId="0" xfId="0" applyFont="1" applyFill="1" applyAlignment="1" applyProtection="1">
      <alignment horizontal="right" vertical="center" shrinkToFit="1"/>
      <protection hidden="1"/>
    </xf>
    <xf numFmtId="0" fontId="9" fillId="0" borderId="11" xfId="0" applyFont="1" applyBorder="1" applyAlignment="1" applyProtection="1">
      <alignment horizontal="center" vertical="center" shrinkToFit="1"/>
      <protection hidden="1"/>
    </xf>
    <xf numFmtId="0" fontId="9" fillId="0" borderId="33" xfId="0" applyFont="1" applyBorder="1" applyAlignment="1" applyProtection="1">
      <alignment horizontal="center" vertical="center" shrinkToFit="1"/>
      <protection hidden="1"/>
    </xf>
    <xf numFmtId="0" fontId="9" fillId="0" borderId="30" xfId="0" applyFont="1" applyBorder="1" applyAlignment="1" applyProtection="1">
      <alignment horizontal="center" vertical="center" shrinkToFit="1"/>
      <protection hidden="1"/>
    </xf>
    <xf numFmtId="0" fontId="5" fillId="2" borderId="0" xfId="0" applyFont="1" applyFill="1" applyAlignment="1" applyProtection="1">
      <alignment vertical="center" shrinkToFit="1"/>
      <protection hidden="1"/>
    </xf>
    <xf numFmtId="0" fontId="7" fillId="2" borderId="0" xfId="0" applyFont="1" applyFill="1" applyAlignment="1" applyProtection="1">
      <alignment vertical="center" shrinkToFit="1"/>
      <protection hidden="1"/>
    </xf>
    <xf numFmtId="0" fontId="4" fillId="2" borderId="11" xfId="0" applyFont="1" applyFill="1" applyBorder="1" applyAlignment="1" applyProtection="1">
      <alignment horizontal="right" vertical="center" shrinkToFit="1"/>
      <protection hidden="1"/>
    </xf>
    <xf numFmtId="177" fontId="4" fillId="2" borderId="12" xfId="0" applyNumberFormat="1" applyFont="1" applyFill="1" applyBorder="1" applyAlignment="1" applyProtection="1">
      <alignment horizontal="left" vertical="center" shrinkToFit="1"/>
      <protection hidden="1"/>
    </xf>
    <xf numFmtId="14" fontId="9" fillId="0" borderId="15" xfId="0" applyNumberFormat="1" applyFont="1" applyBorder="1" applyAlignment="1" applyProtection="1">
      <alignment horizontal="center" vertical="center" shrinkToFit="1"/>
      <protection hidden="1"/>
    </xf>
    <xf numFmtId="0" fontId="4" fillId="2" borderId="13" xfId="0" applyFont="1" applyFill="1" applyBorder="1" applyAlignment="1" applyProtection="1">
      <alignment horizontal="right" vertical="center" shrinkToFit="1"/>
      <protection hidden="1"/>
    </xf>
    <xf numFmtId="177" fontId="4" fillId="2" borderId="14" xfId="0" applyNumberFormat="1" applyFont="1" applyFill="1" applyBorder="1" applyAlignment="1" applyProtection="1">
      <alignment horizontal="left" vertical="center" shrinkToFit="1"/>
      <protection hidden="1"/>
    </xf>
    <xf numFmtId="0" fontId="5" fillId="2" borderId="19" xfId="0" applyFont="1" applyFill="1" applyBorder="1" applyAlignment="1" applyProtection="1">
      <alignment vertical="center" shrinkToFit="1"/>
      <protection hidden="1"/>
    </xf>
    <xf numFmtId="38" fontId="5" fillId="2" borderId="0" xfId="1" applyFont="1" applyFill="1" applyAlignment="1" applyProtection="1">
      <alignment horizontal="right" vertical="center" shrinkToFit="1"/>
      <protection hidden="1"/>
    </xf>
    <xf numFmtId="0" fontId="4" fillId="2" borderId="15" xfId="0" applyFont="1" applyFill="1" applyBorder="1" applyAlignment="1" applyProtection="1">
      <alignment horizontal="right" vertical="center" shrinkToFit="1"/>
      <protection hidden="1"/>
    </xf>
    <xf numFmtId="177" fontId="4" fillId="2" borderId="16" xfId="0" applyNumberFormat="1" applyFont="1" applyFill="1" applyBorder="1" applyAlignment="1" applyProtection="1">
      <alignment horizontal="left" vertical="center" shrinkToFit="1"/>
      <protection hidden="1"/>
    </xf>
    <xf numFmtId="0" fontId="4" fillId="2" borderId="26" xfId="0" applyFont="1" applyFill="1" applyBorder="1" applyAlignment="1" applyProtection="1">
      <alignment horizontal="center" vertical="center" shrinkToFit="1"/>
      <protection hidden="1"/>
    </xf>
    <xf numFmtId="0" fontId="4" fillId="2" borderId="27" xfId="0" applyFont="1" applyFill="1" applyBorder="1" applyAlignment="1" applyProtection="1">
      <alignment horizontal="center" vertical="center" shrinkToFit="1"/>
      <protection hidden="1"/>
    </xf>
    <xf numFmtId="38" fontId="4" fillId="2" borderId="27" xfId="1" applyFont="1" applyFill="1" applyBorder="1" applyAlignment="1" applyProtection="1">
      <alignment horizontal="center" vertical="center" shrinkToFit="1"/>
      <protection hidden="1"/>
    </xf>
    <xf numFmtId="0" fontId="4" fillId="2" borderId="29" xfId="0" applyFont="1" applyFill="1" applyBorder="1" applyAlignment="1" applyProtection="1">
      <alignment horizontal="center" vertical="center" shrinkToFit="1"/>
      <protection hidden="1"/>
    </xf>
    <xf numFmtId="38" fontId="4" fillId="2" borderId="29" xfId="1" applyFont="1" applyFill="1" applyBorder="1" applyAlignment="1" applyProtection="1">
      <alignment horizontal="center" vertical="center" shrinkToFit="1"/>
      <protection hidden="1"/>
    </xf>
    <xf numFmtId="38" fontId="7" fillId="2" borderId="0" xfId="0" applyNumberFormat="1" applyFont="1" applyFill="1" applyAlignment="1" applyProtection="1">
      <alignment vertical="center" shrinkToFit="1"/>
      <protection hidden="1"/>
    </xf>
    <xf numFmtId="0" fontId="5" fillId="2" borderId="2" xfId="0" applyFont="1" applyFill="1" applyBorder="1" applyAlignment="1" applyProtection="1">
      <alignment vertical="center" shrinkToFit="1"/>
      <protection hidden="1"/>
    </xf>
    <xf numFmtId="10" fontId="5" fillId="2" borderId="2" xfId="0" applyNumberFormat="1" applyFont="1" applyFill="1" applyBorder="1" applyAlignment="1" applyProtection="1">
      <alignment vertical="center" shrinkToFit="1"/>
      <protection hidden="1"/>
    </xf>
    <xf numFmtId="38" fontId="5" fillId="2" borderId="3" xfId="0" applyNumberFormat="1" applyFont="1" applyFill="1" applyBorder="1" applyAlignment="1" applyProtection="1">
      <alignment vertical="center" shrinkToFit="1"/>
      <protection hidden="1"/>
    </xf>
    <xf numFmtId="38" fontId="5" fillId="2" borderId="21" xfId="1" applyFont="1" applyFill="1" applyBorder="1" applyAlignment="1" applyProtection="1">
      <alignment vertical="center" shrinkToFit="1"/>
      <protection hidden="1"/>
    </xf>
    <xf numFmtId="38" fontId="5" fillId="2" borderId="2" xfId="1" applyFont="1" applyFill="1" applyBorder="1" applyAlignment="1" applyProtection="1">
      <alignment vertical="center" shrinkToFit="1"/>
      <protection hidden="1"/>
    </xf>
    <xf numFmtId="38" fontId="5" fillId="2" borderId="3" xfId="1" applyFont="1" applyFill="1" applyBorder="1" applyAlignment="1" applyProtection="1">
      <alignment vertical="center" shrinkToFit="1"/>
      <protection hidden="1"/>
    </xf>
    <xf numFmtId="0" fontId="4" fillId="2" borderId="21" xfId="0" applyFont="1" applyFill="1" applyBorder="1" applyAlignment="1" applyProtection="1">
      <alignment horizontal="right" vertical="center" shrinkToFit="1"/>
      <protection hidden="1"/>
    </xf>
    <xf numFmtId="0" fontId="4" fillId="2" borderId="2" xfId="0" applyFont="1" applyFill="1" applyBorder="1" applyAlignment="1" applyProtection="1">
      <alignment horizontal="right" vertical="center" shrinkToFit="1"/>
      <protection hidden="1"/>
    </xf>
    <xf numFmtId="38" fontId="4" fillId="2" borderId="3" xfId="1" applyFont="1" applyFill="1" applyBorder="1" applyAlignment="1" applyProtection="1">
      <alignment horizontal="right" vertical="center" shrinkToFit="1"/>
      <protection hidden="1"/>
    </xf>
    <xf numFmtId="38" fontId="5" fillId="2" borderId="30" xfId="1" applyFont="1" applyFill="1" applyBorder="1" applyAlignment="1" applyProtection="1">
      <alignment vertical="center" shrinkToFit="1"/>
      <protection hidden="1"/>
    </xf>
    <xf numFmtId="0" fontId="5" fillId="2" borderId="4" xfId="0" applyFont="1" applyFill="1" applyBorder="1" applyAlignment="1" applyProtection="1">
      <alignment vertical="center" shrinkToFit="1"/>
      <protection hidden="1"/>
    </xf>
    <xf numFmtId="10" fontId="5" fillId="2" borderId="4" xfId="0" applyNumberFormat="1" applyFont="1" applyFill="1" applyBorder="1" applyAlignment="1" applyProtection="1">
      <alignment vertical="center" shrinkToFit="1"/>
      <protection hidden="1"/>
    </xf>
    <xf numFmtId="38" fontId="5" fillId="2" borderId="5" xfId="0" applyNumberFormat="1" applyFont="1" applyFill="1" applyBorder="1" applyAlignment="1" applyProtection="1">
      <alignment vertical="center" shrinkToFit="1"/>
      <protection hidden="1"/>
    </xf>
    <xf numFmtId="38" fontId="5" fillId="2" borderId="24" xfId="1" applyFont="1" applyFill="1" applyBorder="1" applyAlignment="1" applyProtection="1">
      <alignment vertical="center" shrinkToFit="1"/>
      <protection hidden="1"/>
    </xf>
    <xf numFmtId="38" fontId="5" fillId="2" borderId="4" xfId="1" applyFont="1" applyFill="1" applyBorder="1" applyAlignment="1" applyProtection="1">
      <alignment vertical="center" shrinkToFit="1"/>
      <protection hidden="1"/>
    </xf>
    <xf numFmtId="38" fontId="5" fillId="2" borderId="5" xfId="1" applyFont="1" applyFill="1" applyBorder="1" applyAlignment="1" applyProtection="1">
      <alignment vertical="center" shrinkToFit="1"/>
      <protection hidden="1"/>
    </xf>
    <xf numFmtId="0" fontId="4" fillId="2" borderId="24" xfId="0" applyFont="1" applyFill="1" applyBorder="1" applyAlignment="1" applyProtection="1">
      <alignment horizontal="right" vertical="center" shrinkToFit="1"/>
      <protection hidden="1"/>
    </xf>
    <xf numFmtId="0" fontId="4" fillId="2" borderId="4" xfId="0" applyFont="1" applyFill="1" applyBorder="1" applyAlignment="1" applyProtection="1">
      <alignment horizontal="right" vertical="center" shrinkToFit="1"/>
      <protection hidden="1"/>
    </xf>
    <xf numFmtId="38" fontId="4" fillId="2" borderId="5" xfId="1" applyFont="1" applyFill="1" applyBorder="1" applyAlignment="1" applyProtection="1">
      <alignment horizontal="right" vertical="center" shrinkToFit="1"/>
      <protection hidden="1"/>
    </xf>
    <xf numFmtId="38" fontId="5" fillId="2" borderId="31" xfId="1" applyFont="1" applyFill="1" applyBorder="1" applyAlignment="1" applyProtection="1">
      <alignment vertical="center" shrinkToFit="1"/>
      <protection hidden="1"/>
    </xf>
    <xf numFmtId="38" fontId="4" fillId="2" borderId="24" xfId="1" applyFont="1" applyFill="1" applyBorder="1" applyAlignment="1" applyProtection="1">
      <alignment horizontal="right" vertical="center" shrinkToFit="1"/>
      <protection hidden="1"/>
    </xf>
    <xf numFmtId="38" fontId="4" fillId="2" borderId="4" xfId="1" applyFont="1" applyFill="1" applyBorder="1" applyAlignment="1" applyProtection="1">
      <alignment horizontal="right" vertical="center" shrinkToFit="1"/>
      <protection hidden="1"/>
    </xf>
    <xf numFmtId="38" fontId="4" fillId="2" borderId="4" xfId="0" applyNumberFormat="1" applyFont="1" applyFill="1" applyBorder="1" applyAlignment="1" applyProtection="1">
      <alignment horizontal="right" vertical="center" shrinkToFit="1"/>
      <protection hidden="1"/>
    </xf>
    <xf numFmtId="0" fontId="5" fillId="2" borderId="6" xfId="0" applyFont="1" applyFill="1" applyBorder="1" applyAlignment="1" applyProtection="1">
      <alignment vertical="center" shrinkToFit="1"/>
      <protection hidden="1"/>
    </xf>
    <xf numFmtId="10" fontId="5" fillId="2" borderId="6" xfId="2" applyNumberFormat="1" applyFont="1" applyFill="1" applyBorder="1" applyAlignment="1" applyProtection="1">
      <alignment vertical="center" shrinkToFit="1"/>
      <protection hidden="1"/>
    </xf>
    <xf numFmtId="38" fontId="5" fillId="2" borderId="7" xfId="0" applyNumberFormat="1" applyFont="1" applyFill="1" applyBorder="1" applyAlignment="1" applyProtection="1">
      <alignment vertical="center" shrinkToFit="1"/>
      <protection hidden="1"/>
    </xf>
    <xf numFmtId="38" fontId="5" fillId="2" borderId="23" xfId="1" applyFont="1" applyFill="1" applyBorder="1" applyAlignment="1" applyProtection="1">
      <alignment vertical="center" shrinkToFit="1"/>
      <protection hidden="1"/>
    </xf>
    <xf numFmtId="38" fontId="5" fillId="2" borderId="6" xfId="1" applyFont="1" applyFill="1" applyBorder="1" applyAlignment="1" applyProtection="1">
      <alignment vertical="center" shrinkToFit="1"/>
      <protection hidden="1"/>
    </xf>
    <xf numFmtId="38" fontId="5" fillId="2" borderId="7" xfId="1" applyFont="1" applyFill="1" applyBorder="1" applyAlignment="1" applyProtection="1">
      <alignment vertical="center" shrinkToFit="1"/>
      <protection hidden="1"/>
    </xf>
    <xf numFmtId="38" fontId="4" fillId="2" borderId="23" xfId="1" applyFont="1" applyFill="1" applyBorder="1" applyAlignment="1" applyProtection="1">
      <alignment horizontal="right" vertical="center" shrinkToFit="1"/>
      <protection hidden="1"/>
    </xf>
    <xf numFmtId="38" fontId="4" fillId="2" borderId="6" xfId="1" applyFont="1" applyFill="1" applyBorder="1" applyAlignment="1" applyProtection="1">
      <alignment horizontal="right" vertical="center" shrinkToFit="1"/>
      <protection hidden="1"/>
    </xf>
    <xf numFmtId="38" fontId="4" fillId="2" borderId="6" xfId="0" applyNumberFormat="1" applyFont="1" applyFill="1" applyBorder="1" applyAlignment="1" applyProtection="1">
      <alignment horizontal="right" vertical="center" shrinkToFit="1"/>
      <protection hidden="1"/>
    </xf>
    <xf numFmtId="38" fontId="4" fillId="2" borderId="7" xfId="1" applyFont="1" applyFill="1" applyBorder="1" applyAlignment="1" applyProtection="1">
      <alignment horizontal="right" vertical="center" shrinkToFit="1"/>
      <protection hidden="1"/>
    </xf>
    <xf numFmtId="38" fontId="5" fillId="2" borderId="32" xfId="1" applyFont="1" applyFill="1" applyBorder="1" applyAlignment="1" applyProtection="1">
      <alignment vertical="center" shrinkToFit="1"/>
      <protection hidden="1"/>
    </xf>
    <xf numFmtId="38" fontId="5" fillId="2" borderId="33" xfId="1" applyFont="1" applyFill="1" applyBorder="1" applyAlignment="1" applyProtection="1">
      <alignment vertical="center" shrinkToFit="1"/>
      <protection hidden="1"/>
    </xf>
    <xf numFmtId="38" fontId="5" fillId="2" borderId="34" xfId="1" applyFont="1" applyFill="1" applyBorder="1" applyAlignment="1" applyProtection="1">
      <alignment vertical="center" shrinkToFit="1"/>
      <protection hidden="1"/>
    </xf>
    <xf numFmtId="38" fontId="5" fillId="2" borderId="35" xfId="1" applyFont="1" applyFill="1" applyBorder="1" applyAlignment="1" applyProtection="1">
      <alignment vertical="center" shrinkToFit="1"/>
      <protection hidden="1"/>
    </xf>
    <xf numFmtId="0" fontId="11" fillId="2" borderId="0" xfId="0" applyFont="1" applyFill="1" applyProtection="1">
      <alignment vertical="center"/>
      <protection hidden="1"/>
    </xf>
    <xf numFmtId="0" fontId="13" fillId="2" borderId="0" xfId="0" applyFont="1" applyFill="1" applyAlignment="1" applyProtection="1">
      <alignment horizontal="center" vertical="center"/>
      <protection hidden="1"/>
    </xf>
    <xf numFmtId="0" fontId="14" fillId="2" borderId="0" xfId="0" applyFont="1" applyFill="1" applyAlignment="1" applyProtection="1">
      <alignment horizontal="right" vertical="center" shrinkToFit="1"/>
      <protection hidden="1"/>
    </xf>
    <xf numFmtId="0" fontId="14" fillId="2" borderId="0" xfId="0" applyFont="1" applyFill="1" applyAlignment="1" applyProtection="1">
      <alignment vertical="center" shrinkToFit="1"/>
      <protection hidden="1"/>
    </xf>
    <xf numFmtId="0" fontId="12" fillId="2" borderId="0" xfId="0" applyFont="1" applyFill="1" applyProtection="1">
      <alignment vertical="center"/>
      <protection hidden="1"/>
    </xf>
    <xf numFmtId="0" fontId="7" fillId="2" borderId="0" xfId="0" applyFont="1" applyFill="1" applyAlignment="1" applyProtection="1">
      <alignment vertical="center" wrapText="1" shrinkToFit="1"/>
      <protection hidden="1"/>
    </xf>
    <xf numFmtId="0" fontId="7" fillId="2" borderId="0" xfId="0" applyFont="1" applyFill="1" applyAlignment="1" applyProtection="1">
      <alignment horizontal="center" vertical="center" shrinkToFit="1"/>
      <protection hidden="1"/>
    </xf>
    <xf numFmtId="0" fontId="16" fillId="2" borderId="0" xfId="0" applyFont="1" applyFill="1" applyAlignment="1" applyProtection="1">
      <alignment vertical="center" shrinkToFit="1"/>
      <protection hidden="1"/>
    </xf>
    <xf numFmtId="0" fontId="17" fillId="0" borderId="0" xfId="0" applyFont="1">
      <alignment vertical="center"/>
    </xf>
    <xf numFmtId="176" fontId="17" fillId="4" borderId="0" xfId="0" applyNumberFormat="1" applyFont="1" applyFill="1">
      <alignment vertical="center"/>
    </xf>
    <xf numFmtId="0" fontId="18" fillId="2" borderId="0" xfId="0" applyFont="1" applyFill="1" applyProtection="1">
      <alignment vertical="center"/>
      <protection hidden="1"/>
    </xf>
    <xf numFmtId="0" fontId="19" fillId="2" borderId="0" xfId="0" applyFont="1" applyFill="1" applyAlignment="1" applyProtection="1">
      <alignment vertical="center" shrinkToFit="1"/>
      <protection hidden="1"/>
    </xf>
    <xf numFmtId="0" fontId="20" fillId="2" borderId="0" xfId="0" applyFont="1" applyFill="1" applyAlignment="1" applyProtection="1">
      <alignment vertical="center" shrinkToFit="1"/>
      <protection hidden="1"/>
    </xf>
    <xf numFmtId="0" fontId="21" fillId="2" borderId="0" xfId="0" applyFont="1" applyFill="1" applyAlignment="1" applyProtection="1">
      <alignment vertical="center" shrinkToFit="1"/>
      <protection hidden="1"/>
    </xf>
    <xf numFmtId="0" fontId="18" fillId="0" borderId="0" xfId="0" applyFont="1">
      <alignment vertical="center"/>
    </xf>
    <xf numFmtId="38" fontId="18" fillId="0" borderId="0" xfId="1" applyFont="1">
      <alignment vertical="center"/>
    </xf>
    <xf numFmtId="0" fontId="18" fillId="0" borderId="0" xfId="0" applyFont="1" applyAlignment="1">
      <alignment horizontal="center" vertical="center" shrinkToFit="1"/>
    </xf>
    <xf numFmtId="38" fontId="18" fillId="5" borderId="17" xfId="1" applyFont="1" applyFill="1" applyBorder="1" applyAlignment="1">
      <alignment horizontal="center" vertical="center" shrinkToFit="1"/>
    </xf>
    <xf numFmtId="38" fontId="18" fillId="5" borderId="19" xfId="1" applyFont="1" applyFill="1" applyBorder="1" applyAlignment="1">
      <alignment horizontal="center" vertical="top" shrinkToFit="1"/>
    </xf>
    <xf numFmtId="9" fontId="18" fillId="5" borderId="20" xfId="2" applyFont="1" applyFill="1" applyBorder="1" applyAlignment="1">
      <alignment horizontal="center" vertical="center" shrinkToFit="1"/>
    </xf>
    <xf numFmtId="38" fontId="18" fillId="0" borderId="59" xfId="1" applyFont="1" applyFill="1" applyBorder="1" applyAlignment="1">
      <alignment vertical="center" shrinkToFit="1"/>
    </xf>
    <xf numFmtId="38" fontId="18" fillId="0" borderId="0" xfId="1" applyFont="1" applyFill="1" applyAlignment="1">
      <alignment vertical="center" shrinkToFit="1"/>
    </xf>
    <xf numFmtId="9" fontId="18" fillId="5" borderId="20" xfId="2" applyFont="1" applyFill="1" applyBorder="1" applyAlignment="1">
      <alignment horizontal="center" vertical="top" shrinkToFit="1"/>
    </xf>
    <xf numFmtId="38" fontId="18" fillId="5" borderId="17" xfId="1" applyFont="1" applyFill="1" applyBorder="1" applyAlignment="1">
      <alignment horizontal="center" vertical="top" shrinkToFit="1"/>
    </xf>
    <xf numFmtId="38" fontId="18" fillId="5" borderId="19" xfId="1" applyFont="1" applyFill="1" applyBorder="1" applyAlignment="1">
      <alignment vertical="top" shrinkToFit="1"/>
    </xf>
    <xf numFmtId="0" fontId="18" fillId="0" borderId="1" xfId="0" applyFont="1" applyBorder="1">
      <alignment vertical="center"/>
    </xf>
    <xf numFmtId="38" fontId="18" fillId="0" borderId="20" xfId="1" applyFont="1" applyBorder="1">
      <alignment vertical="center"/>
    </xf>
    <xf numFmtId="0" fontId="18" fillId="0" borderId="40" xfId="0" applyFont="1" applyBorder="1">
      <alignment vertical="center"/>
    </xf>
    <xf numFmtId="0" fontId="18" fillId="7" borderId="63" xfId="0" applyFont="1" applyFill="1" applyBorder="1">
      <alignment vertical="center"/>
    </xf>
    <xf numFmtId="0" fontId="18" fillId="7" borderId="65" xfId="0" applyFont="1" applyFill="1" applyBorder="1">
      <alignment vertical="center"/>
    </xf>
    <xf numFmtId="0" fontId="18" fillId="3" borderId="66" xfId="0" applyFont="1" applyFill="1" applyBorder="1">
      <alignment vertical="center"/>
    </xf>
    <xf numFmtId="0" fontId="18" fillId="3" borderId="68" xfId="0" applyFont="1" applyFill="1" applyBorder="1">
      <alignment vertical="center"/>
    </xf>
    <xf numFmtId="38" fontId="18" fillId="0" borderId="21" xfId="1" applyFont="1" applyFill="1" applyBorder="1" applyAlignment="1">
      <alignment horizontal="center" vertical="center" shrinkToFit="1"/>
    </xf>
    <xf numFmtId="38" fontId="18" fillId="5" borderId="2" xfId="1" applyFont="1" applyFill="1" applyBorder="1" applyAlignment="1">
      <alignment horizontal="center" vertical="top" shrinkToFit="1"/>
    </xf>
    <xf numFmtId="9" fontId="18" fillId="5" borderId="2" xfId="2" applyFont="1" applyFill="1" applyBorder="1" applyAlignment="1">
      <alignment horizontal="center" vertical="center" shrinkToFit="1"/>
    </xf>
    <xf numFmtId="3" fontId="18" fillId="5" borderId="3" xfId="1" applyNumberFormat="1" applyFont="1" applyFill="1" applyBorder="1" applyAlignment="1">
      <alignment horizontal="center" vertical="center" shrinkToFit="1"/>
    </xf>
    <xf numFmtId="0" fontId="18" fillId="0" borderId="69" xfId="0" applyFont="1" applyBorder="1">
      <alignment vertical="center"/>
    </xf>
    <xf numFmtId="0" fontId="18" fillId="5" borderId="0" xfId="0" applyFont="1" applyFill="1" applyAlignment="1">
      <alignment vertical="center" shrinkToFit="1"/>
    </xf>
    <xf numFmtId="0" fontId="18" fillId="0" borderId="0" xfId="0" applyFont="1" applyAlignment="1">
      <alignment vertical="center" shrinkToFit="1"/>
    </xf>
    <xf numFmtId="0" fontId="18" fillId="0" borderId="70" xfId="0" applyFont="1" applyBorder="1">
      <alignment vertical="center"/>
    </xf>
    <xf numFmtId="0" fontId="18" fillId="0" borderId="71" xfId="0" applyFont="1" applyBorder="1">
      <alignment vertical="center"/>
    </xf>
    <xf numFmtId="0" fontId="18" fillId="0" borderId="72" xfId="0" applyFont="1" applyBorder="1">
      <alignment vertical="center"/>
    </xf>
    <xf numFmtId="38" fontId="18" fillId="5" borderId="24" xfId="1" applyFont="1" applyFill="1" applyBorder="1" applyAlignment="1">
      <alignment horizontal="center" vertical="center" shrinkToFit="1"/>
    </xf>
    <xf numFmtId="38" fontId="18" fillId="5" borderId="4" xfId="1" applyFont="1" applyFill="1" applyBorder="1" applyAlignment="1">
      <alignment horizontal="center" vertical="top" shrinkToFit="1"/>
    </xf>
    <xf numFmtId="9" fontId="18" fillId="5" borderId="4" xfId="2" applyFont="1" applyFill="1" applyBorder="1" applyAlignment="1">
      <alignment horizontal="center" vertical="top" shrinkToFit="1"/>
    </xf>
    <xf numFmtId="3" fontId="18" fillId="5" borderId="5" xfId="1" applyNumberFormat="1" applyFont="1" applyFill="1" applyBorder="1" applyAlignment="1">
      <alignment horizontal="center" vertical="center" shrinkToFit="1"/>
    </xf>
    <xf numFmtId="180" fontId="18" fillId="0" borderId="70" xfId="1" applyNumberFormat="1" applyFont="1" applyBorder="1">
      <alignment vertical="center"/>
    </xf>
    <xf numFmtId="180" fontId="18" fillId="0" borderId="0" xfId="1" applyNumberFormat="1" applyFont="1" applyBorder="1">
      <alignment vertical="center"/>
    </xf>
    <xf numFmtId="180" fontId="18" fillId="0" borderId="71" xfId="1" applyNumberFormat="1" applyFont="1" applyBorder="1">
      <alignment vertical="center"/>
    </xf>
    <xf numFmtId="181" fontId="18" fillId="5" borderId="23" xfId="1" applyNumberFormat="1" applyFont="1" applyFill="1" applyBorder="1" applyAlignment="1">
      <alignment vertical="center" shrinkToFit="1"/>
    </xf>
    <xf numFmtId="181" fontId="18" fillId="5" borderId="6" xfId="1" applyNumberFormat="1" applyFont="1" applyFill="1" applyBorder="1" applyAlignment="1">
      <alignment vertical="center" shrinkToFit="1"/>
    </xf>
    <xf numFmtId="180" fontId="18" fillId="5" borderId="7" xfId="1" applyNumberFormat="1" applyFont="1" applyFill="1" applyBorder="1" applyAlignment="1">
      <alignment vertical="center" shrinkToFit="1"/>
    </xf>
    <xf numFmtId="38" fontId="18" fillId="0" borderId="70" xfId="1" applyFont="1" applyBorder="1">
      <alignment vertical="center"/>
    </xf>
    <xf numFmtId="38" fontId="18" fillId="0" borderId="0" xfId="1" applyFont="1" applyBorder="1">
      <alignment vertical="center"/>
    </xf>
    <xf numFmtId="38" fontId="18" fillId="0" borderId="71" xfId="1" applyFont="1" applyBorder="1">
      <alignment vertical="center"/>
    </xf>
    <xf numFmtId="38" fontId="18" fillId="5" borderId="24" xfId="1" applyFont="1" applyFill="1" applyBorder="1" applyAlignment="1">
      <alignment horizontal="center" vertical="top" shrinkToFit="1"/>
    </xf>
    <xf numFmtId="38" fontId="18" fillId="5" borderId="8" xfId="1" applyFont="1" applyFill="1" applyBorder="1" applyAlignment="1">
      <alignment vertical="center" shrinkToFit="1"/>
    </xf>
    <xf numFmtId="38" fontId="18" fillId="5" borderId="9" xfId="1" applyFont="1" applyFill="1" applyBorder="1" applyAlignment="1">
      <alignment vertical="center" shrinkToFit="1"/>
    </xf>
    <xf numFmtId="38" fontId="18" fillId="5" borderId="10" xfId="1" applyFont="1" applyFill="1" applyBorder="1" applyAlignment="1">
      <alignment vertical="center" shrinkToFit="1"/>
    </xf>
    <xf numFmtId="38" fontId="18" fillId="0" borderId="73" xfId="1" applyFont="1" applyBorder="1">
      <alignment vertical="center"/>
    </xf>
    <xf numFmtId="0" fontId="18" fillId="0" borderId="20" xfId="0" applyFont="1" applyBorder="1">
      <alignment vertical="center"/>
    </xf>
    <xf numFmtId="38" fontId="18" fillId="0" borderId="74" xfId="1" applyFont="1" applyBorder="1">
      <alignment vertical="center"/>
    </xf>
    <xf numFmtId="38" fontId="18" fillId="5" borderId="23" xfId="1" applyFont="1" applyFill="1" applyBorder="1" applyAlignment="1">
      <alignment horizontal="center" vertical="top" shrinkToFit="1"/>
    </xf>
    <xf numFmtId="38" fontId="18" fillId="5" borderId="6" xfId="1" applyFont="1" applyFill="1" applyBorder="1" applyAlignment="1">
      <alignment vertical="top" shrinkToFit="1"/>
    </xf>
    <xf numFmtId="9" fontId="18" fillId="5" borderId="6" xfId="2" applyFont="1" applyFill="1" applyBorder="1" applyAlignment="1">
      <alignment horizontal="center" vertical="top" shrinkToFit="1"/>
    </xf>
    <xf numFmtId="3" fontId="18" fillId="5" borderId="7" xfId="1" applyNumberFormat="1" applyFont="1" applyFill="1" applyBorder="1" applyAlignment="1">
      <alignment horizontal="center" vertical="top" shrinkToFit="1"/>
    </xf>
    <xf numFmtId="38" fontId="18" fillId="8" borderId="20" xfId="1" applyFont="1" applyFill="1" applyBorder="1" applyAlignment="1">
      <alignment horizontal="center" vertical="center"/>
    </xf>
    <xf numFmtId="0" fontId="18" fillId="3" borderId="20" xfId="0" applyFont="1" applyFill="1" applyBorder="1" applyAlignment="1">
      <alignment horizontal="center" vertical="center"/>
    </xf>
    <xf numFmtId="38" fontId="18" fillId="0" borderId="0" xfId="1" applyFont="1" applyAlignment="1">
      <alignment vertical="center" shrinkToFit="1"/>
    </xf>
    <xf numFmtId="0" fontId="18" fillId="5" borderId="21" xfId="0" applyFont="1" applyFill="1" applyBorder="1">
      <alignment vertical="center"/>
    </xf>
    <xf numFmtId="0" fontId="18" fillId="5" borderId="3" xfId="0" applyFont="1" applyFill="1" applyBorder="1">
      <alignment vertical="center"/>
    </xf>
    <xf numFmtId="38" fontId="18" fillId="5" borderId="12" xfId="1" applyFont="1" applyFill="1" applyBorder="1">
      <alignment vertical="center"/>
    </xf>
    <xf numFmtId="38" fontId="18" fillId="5" borderId="2" xfId="1" applyFont="1" applyFill="1" applyBorder="1">
      <alignment vertical="center"/>
    </xf>
    <xf numFmtId="0" fontId="18" fillId="5" borderId="3" xfId="0" applyFont="1" applyFill="1" applyBorder="1" applyAlignment="1">
      <alignment vertical="center" shrinkToFit="1"/>
    </xf>
    <xf numFmtId="0" fontId="18" fillId="5" borderId="2" xfId="0" applyFont="1" applyFill="1" applyBorder="1" applyAlignment="1">
      <alignment vertical="center" shrinkToFit="1"/>
    </xf>
    <xf numFmtId="38" fontId="18" fillId="8" borderId="20" xfId="1" applyFont="1" applyFill="1" applyBorder="1">
      <alignment vertical="center"/>
    </xf>
    <xf numFmtId="38" fontId="18" fillId="3" borderId="20" xfId="1" applyFont="1" applyFill="1" applyBorder="1">
      <alignment vertical="center"/>
    </xf>
    <xf numFmtId="0" fontId="18" fillId="5" borderId="24" xfId="0" applyFont="1" applyFill="1" applyBorder="1">
      <alignment vertical="center"/>
    </xf>
    <xf numFmtId="0" fontId="18" fillId="5" borderId="5" xfId="0" applyFont="1" applyFill="1" applyBorder="1">
      <alignment vertical="center"/>
    </xf>
    <xf numFmtId="38" fontId="18" fillId="5" borderId="14" xfId="1" applyFont="1" applyFill="1" applyBorder="1">
      <alignment vertical="center"/>
    </xf>
    <xf numFmtId="38" fontId="18" fillId="5" borderId="4" xfId="1" applyFont="1" applyFill="1" applyBorder="1">
      <alignment vertical="center"/>
    </xf>
    <xf numFmtId="0" fontId="18" fillId="5" borderId="5" xfId="0" applyFont="1" applyFill="1" applyBorder="1" applyAlignment="1">
      <alignment vertical="center" shrinkToFit="1"/>
    </xf>
    <xf numFmtId="0" fontId="18" fillId="5" borderId="4" xfId="0" applyFont="1" applyFill="1" applyBorder="1" applyAlignment="1">
      <alignment vertical="center" shrinkToFit="1"/>
    </xf>
    <xf numFmtId="38" fontId="18" fillId="5" borderId="14" xfId="0" applyNumberFormat="1" applyFont="1" applyFill="1" applyBorder="1">
      <alignment vertical="center"/>
    </xf>
    <xf numFmtId="38" fontId="18" fillId="5" borderId="4" xfId="0" applyNumberFormat="1" applyFont="1" applyFill="1" applyBorder="1">
      <alignment vertical="center"/>
    </xf>
    <xf numFmtId="0" fontId="18" fillId="3" borderId="20" xfId="0" applyFont="1" applyFill="1" applyBorder="1">
      <alignment vertical="center"/>
    </xf>
    <xf numFmtId="38" fontId="18" fillId="0" borderId="75" xfId="1" applyFont="1" applyBorder="1" applyAlignment="1">
      <alignment vertical="center" shrinkToFit="1"/>
    </xf>
    <xf numFmtId="38" fontId="18" fillId="0" borderId="76" xfId="1" applyFont="1" applyBorder="1" applyAlignment="1">
      <alignment vertical="center" shrinkToFit="1"/>
    </xf>
    <xf numFmtId="0" fontId="18" fillId="0" borderId="77" xfId="0" applyFont="1" applyBorder="1" applyAlignment="1">
      <alignment vertical="center" shrinkToFit="1"/>
    </xf>
    <xf numFmtId="38" fontId="18" fillId="0" borderId="78" xfId="1" applyFont="1" applyBorder="1" applyAlignment="1">
      <alignment vertical="center" shrinkToFit="1"/>
    </xf>
    <xf numFmtId="0" fontId="18" fillId="0" borderId="49" xfId="0" applyFont="1" applyBorder="1" applyAlignment="1">
      <alignment horizontal="center" vertical="center"/>
    </xf>
    <xf numFmtId="0" fontId="18" fillId="0" borderId="49" xfId="0" applyFont="1" applyBorder="1" applyAlignment="1">
      <alignment horizontal="right" vertical="center"/>
    </xf>
    <xf numFmtId="38" fontId="18" fillId="0" borderId="49" xfId="1" applyFont="1" applyBorder="1">
      <alignment vertical="center"/>
    </xf>
    <xf numFmtId="0" fontId="18" fillId="0" borderId="49" xfId="0" applyFont="1" applyBorder="1">
      <alignment vertical="center"/>
    </xf>
    <xf numFmtId="38" fontId="18" fillId="0" borderId="34" xfId="1" applyFont="1" applyBorder="1" applyAlignment="1">
      <alignment vertical="center" shrinkToFit="1"/>
    </xf>
    <xf numFmtId="38" fontId="18" fillId="0" borderId="24" xfId="1" applyFont="1" applyBorder="1">
      <alignment vertical="center"/>
    </xf>
    <xf numFmtId="38" fontId="18" fillId="0" borderId="5" xfId="1" applyFont="1" applyBorder="1">
      <alignment vertical="center"/>
    </xf>
    <xf numFmtId="38" fontId="18" fillId="0" borderId="14" xfId="1" applyFont="1" applyBorder="1" applyAlignment="1">
      <alignment vertical="center" shrinkToFit="1"/>
    </xf>
    <xf numFmtId="0" fontId="18" fillId="0" borderId="5" xfId="0" applyFont="1" applyBorder="1" applyAlignment="1">
      <alignment vertical="center" shrinkToFit="1"/>
    </xf>
    <xf numFmtId="38" fontId="18" fillId="0" borderId="4" xfId="1" applyFont="1" applyBorder="1">
      <alignment vertical="center"/>
    </xf>
    <xf numFmtId="0" fontId="18" fillId="0" borderId="34" xfId="0" applyFont="1" applyBorder="1" applyAlignment="1">
      <alignment vertical="center" shrinkToFit="1"/>
    </xf>
    <xf numFmtId="0" fontId="18" fillId="0" borderId="24" xfId="0" applyFont="1" applyBorder="1">
      <alignment vertical="center"/>
    </xf>
    <xf numFmtId="0" fontId="18" fillId="0" borderId="5" xfId="0" applyFont="1" applyBorder="1">
      <alignment vertical="center"/>
    </xf>
    <xf numFmtId="38" fontId="18" fillId="0" borderId="24" xfId="1" applyFont="1" applyBorder="1" applyAlignment="1">
      <alignment vertical="center" shrinkToFit="1"/>
    </xf>
    <xf numFmtId="38" fontId="18" fillId="9" borderId="14" xfId="1" applyFont="1" applyFill="1" applyBorder="1" applyAlignment="1">
      <alignment vertical="center" shrinkToFit="1"/>
    </xf>
    <xf numFmtId="0" fontId="18" fillId="9" borderId="5" xfId="0" applyFont="1" applyFill="1" applyBorder="1" applyAlignment="1">
      <alignment vertical="center" shrinkToFit="1"/>
    </xf>
    <xf numFmtId="38" fontId="18" fillId="6" borderId="20" xfId="1" applyFont="1" applyFill="1" applyBorder="1">
      <alignment vertical="center"/>
    </xf>
    <xf numFmtId="0" fontId="18" fillId="5" borderId="23" xfId="0" applyFont="1" applyFill="1" applyBorder="1">
      <alignment vertical="center"/>
    </xf>
    <xf numFmtId="0" fontId="18" fillId="5" borderId="7" xfId="0" applyFont="1" applyFill="1" applyBorder="1">
      <alignment vertical="center"/>
    </xf>
    <xf numFmtId="38" fontId="18" fillId="5" borderId="16" xfId="0" applyNumberFormat="1" applyFont="1" applyFill="1" applyBorder="1">
      <alignment vertical="center"/>
    </xf>
    <xf numFmtId="38" fontId="18" fillId="5" borderId="6" xfId="0" applyNumberFormat="1" applyFont="1" applyFill="1" applyBorder="1">
      <alignment vertical="center"/>
    </xf>
    <xf numFmtId="0" fontId="18" fillId="5" borderId="7" xfId="0" applyFont="1" applyFill="1" applyBorder="1" applyAlignment="1">
      <alignment vertical="center" shrinkToFit="1"/>
    </xf>
    <xf numFmtId="0" fontId="18" fillId="5" borderId="6" xfId="0" applyFont="1" applyFill="1" applyBorder="1" applyAlignment="1">
      <alignment vertical="center" shrinkToFit="1"/>
    </xf>
    <xf numFmtId="38" fontId="18" fillId="0" borderId="14" xfId="1" applyFont="1" applyBorder="1">
      <alignment vertical="center"/>
    </xf>
    <xf numFmtId="38" fontId="18" fillId="5" borderId="3" xfId="1" applyFont="1" applyFill="1" applyBorder="1">
      <alignment vertical="center"/>
    </xf>
    <xf numFmtId="38" fontId="18" fillId="5" borderId="33" xfId="1" applyFont="1" applyFill="1" applyBorder="1">
      <alignment vertical="center"/>
    </xf>
    <xf numFmtId="38" fontId="18" fillId="0" borderId="35" xfId="1" applyFont="1" applyBorder="1" applyAlignment="1">
      <alignment vertical="center" shrinkToFit="1"/>
    </xf>
    <xf numFmtId="38" fontId="18" fillId="0" borderId="23" xfId="1" applyFont="1" applyBorder="1">
      <alignment vertical="center"/>
    </xf>
    <xf numFmtId="38" fontId="18" fillId="0" borderId="7" xfId="1" applyFont="1" applyBorder="1">
      <alignment vertical="center"/>
    </xf>
    <xf numFmtId="38" fontId="18" fillId="0" borderId="16" xfId="1" applyFont="1" applyBorder="1">
      <alignment vertical="center"/>
    </xf>
    <xf numFmtId="38" fontId="18" fillId="5" borderId="5" xfId="1" applyFont="1" applyFill="1" applyBorder="1">
      <alignment vertical="center"/>
    </xf>
    <xf numFmtId="38" fontId="18" fillId="5" borderId="34" xfId="1" applyFont="1" applyFill="1" applyBorder="1">
      <alignment vertical="center"/>
    </xf>
    <xf numFmtId="38" fontId="18" fillId="5" borderId="7" xfId="1" applyFont="1" applyFill="1" applyBorder="1">
      <alignment vertical="center"/>
    </xf>
    <xf numFmtId="38" fontId="18" fillId="5" borderId="35" xfId="1" applyFont="1" applyFill="1" applyBorder="1">
      <alignment vertical="center"/>
    </xf>
    <xf numFmtId="38" fontId="18" fillId="5" borderId="20" xfId="1" applyFont="1" applyFill="1" applyBorder="1" applyAlignment="1">
      <alignment vertical="center" shrinkToFit="1"/>
    </xf>
    <xf numFmtId="0" fontId="18" fillId="0" borderId="79" xfId="0" applyFont="1" applyBorder="1">
      <alignment vertical="center"/>
    </xf>
    <xf numFmtId="0" fontId="18" fillId="0" borderId="80" xfId="0" applyFont="1" applyBorder="1">
      <alignment vertical="center"/>
    </xf>
    <xf numFmtId="0" fontId="18" fillId="0" borderId="80" xfId="0" applyFont="1" applyBorder="1" applyAlignment="1">
      <alignment vertical="center" shrinkToFit="1"/>
    </xf>
    <xf numFmtId="0" fontId="18" fillId="0" borderId="81" xfId="0" applyFont="1" applyBorder="1">
      <alignment vertical="center"/>
    </xf>
    <xf numFmtId="0" fontId="18" fillId="0" borderId="82" xfId="0" applyFont="1" applyBorder="1">
      <alignment vertical="center"/>
    </xf>
    <xf numFmtId="0" fontId="18" fillId="0" borderId="83" xfId="0" applyFont="1" applyBorder="1" applyAlignment="1">
      <alignment vertical="center" shrinkToFit="1"/>
    </xf>
    <xf numFmtId="0" fontId="18" fillId="0" borderId="83" xfId="0" applyFont="1" applyBorder="1">
      <alignment vertical="center"/>
    </xf>
    <xf numFmtId="0" fontId="18" fillId="0" borderId="84" xfId="0" applyFont="1" applyBorder="1">
      <alignment vertical="center"/>
    </xf>
    <xf numFmtId="0" fontId="17" fillId="0" borderId="52" xfId="0" applyFont="1" applyBorder="1" applyAlignment="1">
      <alignment horizontal="center" vertical="center"/>
    </xf>
    <xf numFmtId="0" fontId="17" fillId="0" borderId="53" xfId="0" applyFont="1" applyBorder="1">
      <alignment vertical="center"/>
    </xf>
    <xf numFmtId="176" fontId="17" fillId="4" borderId="41" xfId="0" applyNumberFormat="1" applyFont="1" applyFill="1" applyBorder="1">
      <alignment vertical="center"/>
    </xf>
    <xf numFmtId="176" fontId="17" fillId="0" borderId="86" xfId="0" applyNumberFormat="1" applyFont="1" applyBorder="1">
      <alignment vertical="center"/>
    </xf>
    <xf numFmtId="176" fontId="17" fillId="0" borderId="41" xfId="0" applyNumberFormat="1" applyFont="1" applyBorder="1">
      <alignment vertical="center"/>
    </xf>
    <xf numFmtId="0" fontId="17" fillId="0" borderId="42" xfId="0" applyFont="1" applyBorder="1">
      <alignment vertical="center"/>
    </xf>
    <xf numFmtId="176" fontId="17" fillId="0" borderId="87" xfId="0" applyNumberFormat="1" applyFont="1" applyBorder="1">
      <alignment vertical="center"/>
    </xf>
    <xf numFmtId="176" fontId="17" fillId="0" borderId="43" xfId="0" applyNumberFormat="1" applyFont="1" applyBorder="1">
      <alignment vertical="center"/>
    </xf>
    <xf numFmtId="0" fontId="18" fillId="2" borderId="0" xfId="0" applyFont="1" applyFill="1">
      <alignment vertical="center"/>
    </xf>
    <xf numFmtId="0" fontId="18" fillId="5" borderId="20" xfId="0" applyFont="1" applyFill="1" applyBorder="1">
      <alignment vertical="center"/>
    </xf>
    <xf numFmtId="10" fontId="17" fillId="5" borderId="41" xfId="2" applyNumberFormat="1" applyFont="1" applyFill="1" applyBorder="1" applyAlignment="1" applyProtection="1">
      <alignment horizontal="center" vertical="center" shrinkToFit="1"/>
      <protection locked="0"/>
    </xf>
    <xf numFmtId="10" fontId="17" fillId="5" borderId="43" xfId="2" applyNumberFormat="1" applyFont="1" applyFill="1" applyBorder="1" applyAlignment="1" applyProtection="1">
      <alignment horizontal="center" vertical="center" shrinkToFit="1"/>
      <protection locked="0"/>
    </xf>
    <xf numFmtId="10" fontId="17" fillId="5" borderId="44" xfId="2" applyNumberFormat="1" applyFont="1" applyFill="1" applyBorder="1" applyAlignment="1" applyProtection="1">
      <alignment horizontal="center" vertical="center" shrinkToFit="1"/>
      <protection locked="0"/>
    </xf>
    <xf numFmtId="0" fontId="18" fillId="2" borderId="90" xfId="0" applyFont="1" applyFill="1" applyBorder="1" applyAlignment="1" applyProtection="1">
      <alignment horizontal="center" vertical="center" shrinkToFit="1"/>
      <protection hidden="1"/>
    </xf>
    <xf numFmtId="0" fontId="18" fillId="2" borderId="89" xfId="0" applyFont="1" applyFill="1" applyBorder="1" applyAlignment="1" applyProtection="1">
      <alignment horizontal="center" vertical="center" shrinkToFit="1"/>
      <protection hidden="1"/>
    </xf>
    <xf numFmtId="0" fontId="18" fillId="0" borderId="0" xfId="0" applyFont="1" applyAlignment="1">
      <alignment horizontal="right" vertical="center"/>
    </xf>
    <xf numFmtId="38" fontId="18" fillId="5" borderId="20" xfId="1" applyFont="1" applyFill="1" applyBorder="1" applyProtection="1">
      <alignment vertical="center"/>
      <protection locked="0"/>
    </xf>
    <xf numFmtId="0" fontId="17" fillId="2" borderId="56" xfId="0" applyFont="1" applyFill="1" applyBorder="1" applyAlignment="1" applyProtection="1">
      <alignment horizontal="center" vertical="center" shrinkToFit="1"/>
      <protection hidden="1"/>
    </xf>
    <xf numFmtId="0" fontId="17" fillId="2" borderId="53" xfId="0" applyFont="1" applyFill="1" applyBorder="1" applyAlignment="1" applyProtection="1">
      <alignment horizontal="center" vertical="center" shrinkToFit="1"/>
      <protection hidden="1"/>
    </xf>
    <xf numFmtId="0" fontId="17" fillId="2" borderId="42" xfId="0" applyFont="1" applyFill="1" applyBorder="1" applyAlignment="1" applyProtection="1">
      <alignment horizontal="center" vertical="center" shrinkToFit="1"/>
      <protection hidden="1"/>
    </xf>
    <xf numFmtId="0" fontId="5" fillId="2" borderId="39" xfId="0" applyFont="1" applyFill="1" applyBorder="1" applyAlignment="1" applyProtection="1">
      <alignment vertical="center" shrinkToFit="1"/>
      <protection hidden="1"/>
    </xf>
    <xf numFmtId="10" fontId="4" fillId="2" borderId="3" xfId="2" applyNumberFormat="1" applyFont="1" applyFill="1" applyBorder="1" applyAlignment="1" applyProtection="1">
      <alignment horizontal="center" vertical="center" shrinkToFit="1"/>
      <protection hidden="1"/>
    </xf>
    <xf numFmtId="10" fontId="4" fillId="2" borderId="5" xfId="2" applyNumberFormat="1" applyFont="1" applyFill="1" applyBorder="1" applyAlignment="1" applyProtection="1">
      <alignment horizontal="center" vertical="center" shrinkToFit="1"/>
      <protection hidden="1"/>
    </xf>
    <xf numFmtId="10" fontId="4" fillId="2" borderId="7" xfId="2" applyNumberFormat="1" applyFont="1" applyFill="1" applyBorder="1" applyAlignment="1" applyProtection="1">
      <alignment horizontal="center" vertical="center" shrinkToFit="1"/>
      <protection hidden="1"/>
    </xf>
    <xf numFmtId="0" fontId="17" fillId="2" borderId="0" xfId="0" applyFont="1" applyFill="1" applyProtection="1">
      <alignment vertical="center"/>
      <protection hidden="1"/>
    </xf>
    <xf numFmtId="38" fontId="17" fillId="2" borderId="0" xfId="1" applyFont="1" applyFill="1" applyBorder="1" applyAlignment="1" applyProtection="1">
      <alignment horizontal="center" vertical="center" wrapText="1"/>
      <protection hidden="1"/>
    </xf>
    <xf numFmtId="38" fontId="17" fillId="3" borderId="42" xfId="1" applyFont="1" applyFill="1" applyBorder="1" applyAlignment="1" applyProtection="1">
      <alignment horizontal="center" vertical="center" wrapText="1"/>
      <protection hidden="1"/>
    </xf>
    <xf numFmtId="38" fontId="17" fillId="3" borderId="43" xfId="1" applyFont="1" applyFill="1" applyBorder="1" applyAlignment="1" applyProtection="1">
      <alignment horizontal="center" vertical="center" wrapText="1"/>
      <protection hidden="1"/>
    </xf>
    <xf numFmtId="0" fontId="17" fillId="2" borderId="24" xfId="0" applyFont="1" applyFill="1" applyBorder="1" applyAlignment="1" applyProtection="1">
      <alignment horizontal="right" vertical="center" wrapText="1" indent="1"/>
      <protection hidden="1"/>
    </xf>
    <xf numFmtId="176" fontId="17" fillId="2" borderId="4" xfId="1" applyNumberFormat="1" applyFont="1" applyFill="1" applyBorder="1" applyAlignment="1" applyProtection="1">
      <alignment horizontal="right" vertical="center" wrapText="1"/>
      <protection hidden="1"/>
    </xf>
    <xf numFmtId="178" fontId="17" fillId="2" borderId="4" xfId="2" applyNumberFormat="1" applyFont="1" applyFill="1" applyBorder="1" applyAlignment="1" applyProtection="1">
      <alignment horizontal="center" vertical="center" wrapText="1"/>
      <protection hidden="1"/>
    </xf>
    <xf numFmtId="176" fontId="17" fillId="2" borderId="5" xfId="1" applyNumberFormat="1" applyFont="1" applyFill="1" applyBorder="1" applyAlignment="1" applyProtection="1">
      <alignment horizontal="right" vertical="center" wrapText="1"/>
      <protection hidden="1"/>
    </xf>
    <xf numFmtId="176" fontId="17" fillId="2" borderId="0" xfId="1" applyNumberFormat="1" applyFont="1" applyFill="1" applyBorder="1" applyAlignment="1" applyProtection="1">
      <alignment horizontal="right" vertical="center" wrapText="1"/>
      <protection hidden="1"/>
    </xf>
    <xf numFmtId="176" fontId="17" fillId="2" borderId="56" xfId="1" applyNumberFormat="1" applyFont="1" applyFill="1" applyBorder="1" applyAlignment="1" applyProtection="1">
      <alignment horizontal="right" vertical="center" wrapText="1"/>
      <protection hidden="1"/>
    </xf>
    <xf numFmtId="176" fontId="17" fillId="2" borderId="44" xfId="1" applyNumberFormat="1" applyFont="1" applyFill="1" applyBorder="1" applyAlignment="1" applyProtection="1">
      <alignment horizontal="right" vertical="center" wrapText="1"/>
      <protection hidden="1"/>
    </xf>
    <xf numFmtId="176" fontId="17" fillId="2" borderId="53" xfId="1" applyNumberFormat="1" applyFont="1" applyFill="1" applyBorder="1" applyAlignment="1" applyProtection="1">
      <alignment horizontal="right" vertical="center" wrapText="1"/>
      <protection hidden="1"/>
    </xf>
    <xf numFmtId="176" fontId="17" fillId="2" borderId="41" xfId="1" applyNumberFormat="1" applyFont="1" applyFill="1" applyBorder="1" applyAlignment="1" applyProtection="1">
      <alignment horizontal="right" vertical="center" wrapText="1"/>
      <protection hidden="1"/>
    </xf>
    <xf numFmtId="0" fontId="17" fillId="2" borderId="23" xfId="0" applyFont="1" applyFill="1" applyBorder="1" applyAlignment="1" applyProtection="1">
      <alignment horizontal="right" vertical="center" wrapText="1" indent="1"/>
      <protection hidden="1"/>
    </xf>
    <xf numFmtId="176" fontId="17" fillId="2" borderId="6" xfId="1" applyNumberFormat="1" applyFont="1" applyFill="1" applyBorder="1" applyAlignment="1" applyProtection="1">
      <alignment horizontal="right" vertical="center" wrapText="1"/>
      <protection hidden="1"/>
    </xf>
    <xf numFmtId="178" fontId="17" fillId="2" borderId="6" xfId="2" applyNumberFormat="1" applyFont="1" applyFill="1" applyBorder="1" applyAlignment="1" applyProtection="1">
      <alignment horizontal="center" vertical="center" wrapText="1"/>
      <protection hidden="1"/>
    </xf>
    <xf numFmtId="176" fontId="17" fillId="2" borderId="7" xfId="1" applyNumberFormat="1" applyFont="1" applyFill="1" applyBorder="1" applyAlignment="1" applyProtection="1">
      <alignment horizontal="right" vertical="center" wrapText="1"/>
      <protection hidden="1"/>
    </xf>
    <xf numFmtId="176" fontId="17" fillId="2" borderId="42" xfId="1" applyNumberFormat="1" applyFont="1" applyFill="1" applyBorder="1" applyAlignment="1" applyProtection="1">
      <alignment horizontal="right" vertical="center" wrapText="1"/>
      <protection hidden="1"/>
    </xf>
    <xf numFmtId="176" fontId="17" fillId="2" borderId="43" xfId="1" applyNumberFormat="1" applyFont="1" applyFill="1" applyBorder="1" applyAlignment="1" applyProtection="1">
      <alignment horizontal="right" vertical="center" wrapText="1"/>
      <protection hidden="1"/>
    </xf>
    <xf numFmtId="0" fontId="17" fillId="2" borderId="0" xfId="0" applyFont="1" applyFill="1" applyAlignment="1" applyProtection="1">
      <alignment horizontal="center" vertical="center" wrapText="1"/>
      <protection hidden="1"/>
    </xf>
    <xf numFmtId="176" fontId="17" fillId="2" borderId="20" xfId="1" applyNumberFormat="1" applyFont="1" applyFill="1" applyBorder="1" applyAlignment="1" applyProtection="1">
      <alignment horizontal="right" vertical="center" wrapText="1"/>
      <protection hidden="1"/>
    </xf>
    <xf numFmtId="176" fontId="17" fillId="2" borderId="54" xfId="1" applyNumberFormat="1" applyFont="1" applyFill="1" applyBorder="1" applyAlignment="1" applyProtection="1">
      <alignment horizontal="right" vertical="center" wrapText="1"/>
      <protection hidden="1"/>
    </xf>
    <xf numFmtId="176" fontId="17" fillId="2" borderId="55" xfId="1" applyNumberFormat="1" applyFont="1" applyFill="1" applyBorder="1" applyAlignment="1" applyProtection="1">
      <alignment horizontal="right" vertical="center" wrapText="1"/>
      <protection hidden="1"/>
    </xf>
    <xf numFmtId="0" fontId="17" fillId="2" borderId="0" xfId="0" applyFont="1" applyFill="1" applyAlignment="1" applyProtection="1">
      <alignment horizontal="right" vertical="center"/>
      <protection hidden="1"/>
    </xf>
    <xf numFmtId="0" fontId="18" fillId="11" borderId="0" xfId="0" applyFont="1" applyFill="1" applyProtection="1">
      <alignment vertical="center"/>
      <protection hidden="1"/>
    </xf>
    <xf numFmtId="0" fontId="18" fillId="2" borderId="0" xfId="0" applyFont="1" applyFill="1" applyAlignment="1" applyProtection="1">
      <alignment horizontal="right" vertical="center" indent="1"/>
      <protection hidden="1"/>
    </xf>
    <xf numFmtId="0" fontId="18" fillId="11" borderId="0" xfId="0" applyFont="1" applyFill="1" applyAlignment="1" applyProtection="1">
      <alignment horizontal="right" vertical="center"/>
      <protection hidden="1"/>
    </xf>
    <xf numFmtId="38" fontId="18" fillId="11" borderId="0" xfId="1" applyFont="1" applyFill="1" applyBorder="1" applyProtection="1">
      <alignment vertical="center"/>
      <protection hidden="1"/>
    </xf>
    <xf numFmtId="0" fontId="18" fillId="11" borderId="0" xfId="0" applyFont="1" applyFill="1" applyAlignment="1" applyProtection="1">
      <alignment horizontal="left" vertical="center"/>
      <protection hidden="1"/>
    </xf>
    <xf numFmtId="0" fontId="18" fillId="10" borderId="0" xfId="0" applyFont="1" applyFill="1" applyProtection="1">
      <alignment vertical="center"/>
      <protection hidden="1"/>
    </xf>
    <xf numFmtId="0" fontId="18" fillId="10" borderId="0" xfId="0" applyFont="1" applyFill="1" applyAlignment="1" applyProtection="1">
      <alignment horizontal="right" vertical="center" indent="1"/>
      <protection hidden="1"/>
    </xf>
    <xf numFmtId="0" fontId="25" fillId="11" borderId="0" xfId="0" applyFont="1" applyFill="1" applyProtection="1">
      <alignment vertical="center"/>
      <protection hidden="1"/>
    </xf>
    <xf numFmtId="0" fontId="18" fillId="11" borderId="0" xfId="0" applyFont="1" applyFill="1" applyAlignment="1" applyProtection="1">
      <alignment horizontal="right" vertical="center" indent="1"/>
      <protection hidden="1"/>
    </xf>
    <xf numFmtId="38" fontId="18" fillId="10" borderId="0" xfId="0" applyNumberFormat="1" applyFont="1" applyFill="1" applyProtection="1">
      <alignment vertical="center"/>
      <protection hidden="1"/>
    </xf>
    <xf numFmtId="0" fontId="25" fillId="10" borderId="0" xfId="0" applyFont="1" applyFill="1" applyProtection="1">
      <alignment vertical="center"/>
      <protection hidden="1"/>
    </xf>
    <xf numFmtId="0" fontId="18" fillId="5" borderId="20" xfId="0" applyFont="1" applyFill="1" applyBorder="1" applyProtection="1">
      <alignment vertical="center"/>
      <protection locked="0"/>
    </xf>
    <xf numFmtId="0" fontId="18" fillId="5" borderId="20" xfId="0" applyFont="1" applyFill="1" applyBorder="1" applyAlignment="1" applyProtection="1">
      <alignment horizontal="center" vertical="center"/>
      <protection locked="0"/>
    </xf>
    <xf numFmtId="0" fontId="26" fillId="2" borderId="0" xfId="0" applyFont="1" applyFill="1" applyAlignment="1" applyProtection="1">
      <alignment vertical="center" shrinkToFit="1"/>
      <protection hidden="1"/>
    </xf>
    <xf numFmtId="0" fontId="23" fillId="2" borderId="0" xfId="0" applyFont="1" applyFill="1" applyAlignment="1" applyProtection="1">
      <alignment horizontal="left" vertical="center" wrapText="1" indent="1" shrinkToFit="1"/>
      <protection hidden="1"/>
    </xf>
    <xf numFmtId="0" fontId="18" fillId="2" borderId="58" xfId="0" applyFont="1" applyFill="1" applyBorder="1" applyAlignment="1" applyProtection="1">
      <alignment horizontal="left" vertical="center" wrapText="1" indent="2" shrinkToFit="1"/>
      <protection hidden="1"/>
    </xf>
    <xf numFmtId="0" fontId="23" fillId="2" borderId="50" xfId="0" applyFont="1" applyFill="1" applyBorder="1" applyAlignment="1" applyProtection="1">
      <alignment horizontal="left" vertical="center" wrapText="1" indent="1" shrinkToFit="1"/>
      <protection hidden="1"/>
    </xf>
    <xf numFmtId="0" fontId="18" fillId="2" borderId="59" xfId="0" applyFont="1" applyFill="1" applyBorder="1" applyAlignment="1" applyProtection="1">
      <alignment horizontal="right" vertical="center" wrapText="1" shrinkToFit="1"/>
      <protection hidden="1"/>
    </xf>
    <xf numFmtId="182" fontId="18" fillId="2" borderId="60" xfId="0" applyNumberFormat="1" applyFont="1" applyFill="1" applyBorder="1" applyAlignment="1" applyProtection="1">
      <alignment horizontal="left" vertical="center" wrapText="1" indent="1" shrinkToFit="1"/>
      <protection hidden="1"/>
    </xf>
    <xf numFmtId="183" fontId="18" fillId="2" borderId="60" xfId="0" applyNumberFormat="1" applyFont="1" applyFill="1" applyBorder="1" applyAlignment="1" applyProtection="1">
      <alignment horizontal="left" vertical="center" wrapText="1" indent="1" shrinkToFit="1"/>
      <protection hidden="1"/>
    </xf>
    <xf numFmtId="0" fontId="18" fillId="2" borderId="61" xfId="0" applyFont="1" applyFill="1" applyBorder="1" applyAlignment="1" applyProtection="1">
      <alignment horizontal="right" vertical="center" wrapText="1" shrinkToFit="1"/>
      <protection hidden="1"/>
    </xf>
    <xf numFmtId="0" fontId="18" fillId="2" borderId="62" xfId="0" applyFont="1" applyFill="1" applyBorder="1" applyAlignment="1" applyProtection="1">
      <alignment horizontal="left" vertical="center" wrapText="1" indent="1" shrinkToFit="1"/>
      <protection hidden="1"/>
    </xf>
    <xf numFmtId="0" fontId="18" fillId="11" borderId="0" xfId="0" applyFont="1" applyFill="1" applyAlignment="1" applyProtection="1">
      <alignment horizontal="right" vertical="center"/>
      <protection hidden="1"/>
    </xf>
    <xf numFmtId="0" fontId="18" fillId="11" borderId="60" xfId="0" applyFont="1" applyFill="1" applyBorder="1" applyAlignment="1" applyProtection="1">
      <alignment horizontal="right" vertical="center"/>
      <protection hidden="1"/>
    </xf>
    <xf numFmtId="38" fontId="17" fillId="3" borderId="51" xfId="1" applyFont="1" applyFill="1" applyBorder="1" applyAlignment="1" applyProtection="1">
      <alignment horizontal="center" vertical="center" wrapText="1"/>
      <protection hidden="1"/>
    </xf>
    <xf numFmtId="38" fontId="17" fillId="3" borderId="52" xfId="1" applyFont="1" applyFill="1" applyBorder="1" applyAlignment="1" applyProtection="1">
      <alignment horizontal="center" vertical="center" wrapText="1"/>
      <protection hidden="1"/>
    </xf>
    <xf numFmtId="176" fontId="17" fillId="2" borderId="20" xfId="0" applyNumberFormat="1" applyFont="1" applyFill="1" applyBorder="1" applyAlignment="1" applyProtection="1">
      <alignment horizontal="center" vertical="center"/>
      <protection hidden="1"/>
    </xf>
    <xf numFmtId="0" fontId="17" fillId="2" borderId="20" xfId="0" applyFont="1" applyFill="1" applyBorder="1" applyAlignment="1" applyProtection="1">
      <alignment horizontal="center" vertical="center"/>
      <protection hidden="1"/>
    </xf>
    <xf numFmtId="0" fontId="23" fillId="2" borderId="20" xfId="0" applyFont="1" applyFill="1" applyBorder="1" applyAlignment="1" applyProtection="1">
      <alignment horizontal="left" vertical="center" wrapText="1" indent="1" shrinkToFit="1"/>
      <protection hidden="1"/>
    </xf>
    <xf numFmtId="0" fontId="27" fillId="2" borderId="0" xfId="0" applyFont="1" applyFill="1" applyAlignment="1" applyProtection="1">
      <alignment horizontal="right" vertical="center" wrapText="1" shrinkToFit="1"/>
      <protection hidden="1"/>
    </xf>
    <xf numFmtId="0" fontId="17" fillId="3" borderId="45" xfId="0" applyFont="1" applyFill="1" applyBorder="1" applyAlignment="1" applyProtection="1">
      <alignment horizontal="center" vertical="center" wrapText="1"/>
      <protection hidden="1"/>
    </xf>
    <xf numFmtId="0" fontId="17" fillId="3" borderId="47" xfId="0" applyFont="1" applyFill="1" applyBorder="1" applyAlignment="1" applyProtection="1">
      <alignment horizontal="center" vertical="center" wrapText="1"/>
      <protection hidden="1"/>
    </xf>
    <xf numFmtId="38" fontId="17" fillId="3" borderId="46" xfId="1" applyFont="1" applyFill="1" applyBorder="1" applyAlignment="1" applyProtection="1">
      <alignment horizontal="center" vertical="center" wrapText="1"/>
      <protection hidden="1"/>
    </xf>
    <xf numFmtId="38" fontId="17" fillId="3" borderId="48" xfId="1" applyFont="1" applyFill="1" applyBorder="1" applyAlignment="1" applyProtection="1">
      <alignment horizontal="center" vertical="center" wrapText="1"/>
      <protection hidden="1"/>
    </xf>
    <xf numFmtId="38" fontId="17" fillId="3" borderId="2" xfId="1" applyFont="1" applyFill="1" applyBorder="1" applyAlignment="1" applyProtection="1">
      <alignment horizontal="center" vertical="center" wrapText="1"/>
      <protection hidden="1"/>
    </xf>
    <xf numFmtId="38" fontId="17" fillId="3" borderId="4" xfId="1" applyFont="1" applyFill="1" applyBorder="1" applyAlignment="1" applyProtection="1">
      <alignment horizontal="center" vertical="center" wrapText="1"/>
      <protection hidden="1"/>
    </xf>
    <xf numFmtId="38" fontId="17" fillId="3" borderId="3" xfId="1" applyFont="1" applyFill="1" applyBorder="1" applyAlignment="1" applyProtection="1">
      <alignment horizontal="center" vertical="center" wrapText="1"/>
      <protection hidden="1"/>
    </xf>
    <xf numFmtId="38" fontId="17" fillId="3" borderId="5" xfId="1" applyFont="1" applyFill="1" applyBorder="1" applyAlignment="1" applyProtection="1">
      <alignment horizontal="center" vertical="center" wrapText="1"/>
      <protection hidden="1"/>
    </xf>
    <xf numFmtId="38" fontId="17" fillId="2" borderId="49" xfId="1" applyFont="1" applyFill="1" applyBorder="1" applyAlignment="1" applyProtection="1">
      <alignment horizontal="right" vertical="center" wrapText="1"/>
      <protection hidden="1"/>
    </xf>
    <xf numFmtId="38" fontId="17" fillId="2" borderId="50" xfId="1" applyFont="1" applyFill="1" applyBorder="1" applyAlignment="1" applyProtection="1">
      <alignment horizontal="right" vertical="center" wrapText="1"/>
      <protection hidden="1"/>
    </xf>
    <xf numFmtId="0" fontId="14" fillId="2" borderId="0" xfId="0" applyFont="1" applyFill="1" applyAlignment="1" applyProtection="1">
      <alignment horizontal="left" vertical="top" wrapText="1" shrinkToFit="1"/>
      <protection hidden="1"/>
    </xf>
    <xf numFmtId="0" fontId="14" fillId="2" borderId="0" xfId="0" applyFont="1" applyFill="1" applyAlignment="1" applyProtection="1">
      <alignment horizontal="left" vertical="top" shrinkToFit="1"/>
      <protection hidden="1"/>
    </xf>
    <xf numFmtId="0" fontId="5" fillId="2" borderId="37" xfId="0" applyFont="1" applyFill="1" applyBorder="1" applyAlignment="1" applyProtection="1">
      <alignment horizontal="center" vertical="center" shrinkToFit="1"/>
      <protection hidden="1"/>
    </xf>
    <xf numFmtId="0" fontId="5" fillId="2" borderId="36"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15" fillId="2" borderId="1" xfId="0" applyFont="1" applyFill="1" applyBorder="1" applyAlignment="1" applyProtection="1">
      <alignment horizontal="left" vertical="center" wrapText="1" indent="1" shrinkToFit="1"/>
      <protection hidden="1"/>
    </xf>
    <xf numFmtId="0" fontId="15" fillId="2" borderId="38" xfId="0" applyFont="1" applyFill="1" applyBorder="1" applyAlignment="1" applyProtection="1">
      <alignment horizontal="left" vertical="center" indent="1" shrinkToFit="1"/>
      <protection hidden="1"/>
    </xf>
    <xf numFmtId="0" fontId="15" fillId="2" borderId="40" xfId="0" applyFont="1" applyFill="1" applyBorder="1" applyAlignment="1" applyProtection="1">
      <alignment horizontal="left" vertical="center" indent="1" shrinkToFit="1"/>
      <protection hidden="1"/>
    </xf>
    <xf numFmtId="0" fontId="4" fillId="2" borderId="21" xfId="0" applyFont="1" applyFill="1" applyBorder="1" applyAlignment="1" applyProtection="1">
      <alignment horizontal="center" vertical="center" shrinkToFit="1"/>
      <protection hidden="1"/>
    </xf>
    <xf numFmtId="0" fontId="4" fillId="2" borderId="26" xfId="0" applyFont="1" applyFill="1" applyBorder="1" applyAlignment="1" applyProtection="1">
      <alignment horizontal="center" vertical="center" shrinkToFit="1"/>
      <protection hidden="1"/>
    </xf>
    <xf numFmtId="0" fontId="4" fillId="2" borderId="2" xfId="0" applyFont="1" applyFill="1" applyBorder="1" applyAlignment="1" applyProtection="1">
      <alignment horizontal="center" vertical="center" shrinkToFit="1"/>
      <protection hidden="1"/>
    </xf>
    <xf numFmtId="0" fontId="4" fillId="2" borderId="27" xfId="0" applyFont="1" applyFill="1" applyBorder="1" applyAlignment="1" applyProtection="1">
      <alignment horizontal="center" vertical="center" shrinkToFit="1"/>
      <protection hidden="1"/>
    </xf>
    <xf numFmtId="0" fontId="4" fillId="2" borderId="22" xfId="0" applyFont="1" applyFill="1" applyBorder="1" applyAlignment="1" applyProtection="1">
      <alignment horizontal="center" vertical="center" shrinkToFit="1"/>
      <protection hidden="1"/>
    </xf>
    <xf numFmtId="0" fontId="4" fillId="2" borderId="28" xfId="0" applyFont="1" applyFill="1" applyBorder="1" applyAlignment="1" applyProtection="1">
      <alignment horizontal="center" vertical="center" shrinkToFit="1"/>
      <protection hidden="1"/>
    </xf>
    <xf numFmtId="0" fontId="5" fillId="2" borderId="21" xfId="0" applyFont="1" applyFill="1" applyBorder="1" applyAlignment="1" applyProtection="1">
      <alignment horizontal="center" vertical="center" shrinkToFit="1"/>
      <protection hidden="1"/>
    </xf>
    <xf numFmtId="0" fontId="5" fillId="2" borderId="2"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38" fontId="5" fillId="2" borderId="20" xfId="1" applyFont="1" applyFill="1" applyBorder="1" applyAlignment="1" applyProtection="1">
      <alignment horizontal="center" vertical="center" shrinkToFit="1"/>
      <protection hidden="1"/>
    </xf>
    <xf numFmtId="0" fontId="5" fillId="2" borderId="24" xfId="0" applyFont="1" applyFill="1" applyBorder="1" applyAlignment="1" applyProtection="1">
      <alignment horizontal="center" vertical="center" shrinkToFit="1"/>
      <protection hidden="1"/>
    </xf>
    <xf numFmtId="0" fontId="5" fillId="2" borderId="23" xfId="0" applyFont="1" applyFill="1" applyBorder="1" applyAlignment="1" applyProtection="1">
      <alignment horizontal="center" vertical="center" shrinkToFit="1"/>
      <protection hidden="1"/>
    </xf>
    <xf numFmtId="0" fontId="5" fillId="2" borderId="9" xfId="0" applyFont="1" applyFill="1" applyBorder="1" applyAlignment="1" applyProtection="1">
      <alignment horizontal="center" vertical="center" shrinkToFit="1"/>
      <protection hidden="1"/>
    </xf>
    <xf numFmtId="176" fontId="5" fillId="2" borderId="9" xfId="0" applyNumberFormat="1" applyFont="1" applyFill="1" applyBorder="1" applyAlignment="1" applyProtection="1">
      <alignment horizontal="right" vertical="center" shrinkToFit="1"/>
      <protection hidden="1"/>
    </xf>
    <xf numFmtId="176" fontId="5" fillId="2" borderId="10" xfId="0" applyNumberFormat="1" applyFont="1" applyFill="1" applyBorder="1" applyAlignment="1" applyProtection="1">
      <alignment horizontal="right" vertical="center" shrinkToFit="1"/>
      <protection hidden="1"/>
    </xf>
    <xf numFmtId="0" fontId="4" fillId="2" borderId="24" xfId="0" applyFont="1" applyFill="1" applyBorder="1" applyAlignment="1" applyProtection="1">
      <alignment horizontal="center" vertical="center" shrinkToFit="1"/>
      <protection hidden="1"/>
    </xf>
    <xf numFmtId="0" fontId="4" fillId="2" borderId="23" xfId="0" applyFont="1" applyFill="1" applyBorder="1" applyAlignment="1" applyProtection="1">
      <alignment horizontal="center" vertical="center" shrinkToFit="1"/>
      <protection hidden="1"/>
    </xf>
    <xf numFmtId="0" fontId="4" fillId="2" borderId="3" xfId="0" applyFont="1" applyFill="1" applyBorder="1" applyAlignment="1" applyProtection="1">
      <alignment horizontal="center" vertical="center" shrinkToFit="1"/>
      <protection hidden="1"/>
    </xf>
    <xf numFmtId="176" fontId="4" fillId="2" borderId="22" xfId="1" applyNumberFormat="1" applyFont="1" applyFill="1" applyBorder="1" applyAlignment="1" applyProtection="1">
      <alignment horizontal="right" vertical="center" shrinkToFit="1"/>
      <protection hidden="1"/>
    </xf>
    <xf numFmtId="176" fontId="4" fillId="2" borderId="30" xfId="1" applyNumberFormat="1" applyFont="1" applyFill="1" applyBorder="1" applyAlignment="1" applyProtection="1">
      <alignment horizontal="right" vertical="center" shrinkToFit="1"/>
      <protection hidden="1"/>
    </xf>
    <xf numFmtId="0" fontId="5" fillId="2" borderId="1" xfId="0" applyFont="1" applyFill="1" applyBorder="1" applyAlignment="1" applyProtection="1">
      <alignment horizontal="center" vertical="center" shrinkToFit="1"/>
      <protection hidden="1"/>
    </xf>
    <xf numFmtId="0" fontId="5" fillId="2" borderId="38" xfId="0" applyFont="1" applyFill="1" applyBorder="1" applyAlignment="1" applyProtection="1">
      <alignment horizontal="center" vertical="center" shrinkToFit="1"/>
      <protection hidden="1"/>
    </xf>
    <xf numFmtId="0" fontId="5" fillId="2" borderId="40" xfId="0" applyFont="1" applyFill="1" applyBorder="1" applyAlignment="1" applyProtection="1">
      <alignment horizontal="center" vertical="center" shrinkToFit="1"/>
      <protection hidden="1"/>
    </xf>
    <xf numFmtId="0" fontId="6" fillId="2" borderId="38" xfId="0" applyFont="1" applyFill="1" applyBorder="1" applyAlignment="1" applyProtection="1">
      <alignment horizontal="center" vertical="center" shrinkToFit="1"/>
      <protection hidden="1"/>
    </xf>
    <xf numFmtId="176" fontId="5" fillId="2" borderId="2" xfId="0" applyNumberFormat="1" applyFont="1" applyFill="1" applyBorder="1" applyAlignment="1" applyProtection="1">
      <alignment horizontal="right" vertical="center" shrinkToFit="1"/>
      <protection hidden="1"/>
    </xf>
    <xf numFmtId="176" fontId="5" fillId="2" borderId="3" xfId="0" applyNumberFormat="1" applyFont="1" applyFill="1" applyBorder="1" applyAlignment="1" applyProtection="1">
      <alignment horizontal="right" vertical="center" shrinkToFit="1"/>
      <protection hidden="1"/>
    </xf>
    <xf numFmtId="0" fontId="5" fillId="2" borderId="6" xfId="0" applyFont="1" applyFill="1" applyBorder="1" applyAlignment="1" applyProtection="1">
      <alignment horizontal="center" vertical="center" shrinkToFit="1"/>
      <protection hidden="1"/>
    </xf>
    <xf numFmtId="176" fontId="5" fillId="2" borderId="6" xfId="0" applyNumberFormat="1" applyFont="1" applyFill="1" applyBorder="1" applyAlignment="1" applyProtection="1">
      <alignment horizontal="right" vertical="center" shrinkToFit="1"/>
      <protection hidden="1"/>
    </xf>
    <xf numFmtId="176" fontId="5" fillId="2" borderId="7" xfId="0" applyNumberFormat="1" applyFont="1" applyFill="1" applyBorder="1" applyAlignment="1" applyProtection="1">
      <alignment horizontal="right" vertical="center" shrinkToFit="1"/>
      <protection hidden="1"/>
    </xf>
    <xf numFmtId="0" fontId="5" fillId="2" borderId="17" xfId="0" applyFont="1" applyFill="1" applyBorder="1" applyAlignment="1" applyProtection="1">
      <alignment horizontal="center" vertical="center" shrinkToFit="1"/>
      <protection hidden="1"/>
    </xf>
    <xf numFmtId="0" fontId="5" fillId="2" borderId="18" xfId="0" applyFont="1" applyFill="1" applyBorder="1" applyAlignment="1" applyProtection="1">
      <alignment horizontal="center" vertical="center" shrinkToFit="1"/>
      <protection hidden="1"/>
    </xf>
    <xf numFmtId="0" fontId="4" fillId="2" borderId="4" xfId="0" applyFont="1" applyFill="1" applyBorder="1" applyAlignment="1" applyProtection="1">
      <alignment horizontal="center" vertical="center" shrinkToFit="1"/>
      <protection hidden="1"/>
    </xf>
    <xf numFmtId="0" fontId="4" fillId="2" borderId="5" xfId="0" applyFont="1" applyFill="1" applyBorder="1" applyAlignment="1" applyProtection="1">
      <alignment horizontal="center" vertical="center" shrinkToFit="1"/>
      <protection hidden="1"/>
    </xf>
    <xf numFmtId="176" fontId="4" fillId="2" borderId="25" xfId="1" applyNumberFormat="1" applyFont="1" applyFill="1" applyBorder="1" applyAlignment="1" applyProtection="1">
      <alignment horizontal="right" vertical="center" shrinkToFit="1"/>
      <protection hidden="1"/>
    </xf>
    <xf numFmtId="176" fontId="4" fillId="2" borderId="31" xfId="1" applyNumberFormat="1" applyFont="1" applyFill="1" applyBorder="1" applyAlignment="1" applyProtection="1">
      <alignment horizontal="right" vertical="center" shrinkToFit="1"/>
      <protection hidden="1"/>
    </xf>
    <xf numFmtId="0" fontId="5" fillId="2" borderId="7" xfId="0" applyFont="1" applyFill="1" applyBorder="1" applyAlignment="1" applyProtection="1">
      <alignment horizontal="center" vertical="center" shrinkToFit="1"/>
      <protection hidden="1"/>
    </xf>
    <xf numFmtId="176" fontId="5" fillId="2" borderId="16" xfId="0" applyNumberFormat="1" applyFont="1" applyFill="1" applyBorder="1" applyAlignment="1" applyProtection="1">
      <alignment horizontal="right" vertical="center" shrinkToFit="1"/>
      <protection hidden="1"/>
    </xf>
    <xf numFmtId="0" fontId="17" fillId="0" borderId="0" xfId="0" applyFont="1" applyAlignment="1">
      <alignment horizontal="center" vertical="center"/>
    </xf>
    <xf numFmtId="0" fontId="17" fillId="0" borderId="85" xfId="0" applyFont="1" applyBorder="1" applyAlignment="1">
      <alignment horizontal="center" vertical="center"/>
    </xf>
    <xf numFmtId="0" fontId="17" fillId="0" borderId="86" xfId="0" applyFont="1" applyBorder="1" applyAlignment="1">
      <alignment horizontal="center" vertical="center"/>
    </xf>
    <xf numFmtId="0" fontId="17" fillId="0" borderId="88" xfId="0" applyFont="1" applyBorder="1" applyAlignment="1">
      <alignment horizontal="center" vertical="center"/>
    </xf>
    <xf numFmtId="0" fontId="17" fillId="0" borderId="56" xfId="0" applyFont="1" applyBorder="1" applyAlignment="1">
      <alignment horizontal="center" vertical="center"/>
    </xf>
    <xf numFmtId="0" fontId="18" fillId="0" borderId="20" xfId="0" applyFont="1" applyBorder="1" applyAlignment="1">
      <alignment horizontal="center" vertical="center"/>
    </xf>
    <xf numFmtId="0" fontId="18" fillId="0" borderId="57" xfId="0" applyFont="1" applyBorder="1" applyAlignment="1">
      <alignment horizontal="left" vertical="center" shrinkToFit="1"/>
    </xf>
    <xf numFmtId="179" fontId="18" fillId="0" borderId="57" xfId="0" applyNumberFormat="1" applyFont="1" applyBorder="1" applyAlignment="1">
      <alignment horizontal="center" vertical="center" shrinkToFit="1"/>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39" xfId="0" applyFont="1" applyBorder="1" applyAlignment="1">
      <alignment horizontal="center" vertical="center"/>
    </xf>
    <xf numFmtId="179" fontId="18" fillId="0" borderId="0" xfId="0" applyNumberFormat="1" applyFont="1" applyAlignment="1">
      <alignment horizontal="center" vertical="center" shrinkToFit="1"/>
    </xf>
    <xf numFmtId="0" fontId="18"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59" xfId="0" applyFont="1" applyBorder="1" applyAlignment="1">
      <alignment horizontal="left" vertical="center" shrinkToFit="1"/>
    </xf>
    <xf numFmtId="0" fontId="18" fillId="0" borderId="0" xfId="0" applyFont="1" applyAlignment="1">
      <alignment horizontal="left" vertical="center" shrinkToFit="1"/>
    </xf>
    <xf numFmtId="0" fontId="18" fillId="7" borderId="64" xfId="0" applyFont="1" applyFill="1" applyBorder="1" applyAlignment="1">
      <alignment horizontal="center" vertical="center"/>
    </xf>
    <xf numFmtId="0" fontId="18" fillId="3" borderId="67" xfId="0" applyFont="1" applyFill="1" applyBorder="1" applyAlignment="1">
      <alignment horizontal="center" vertical="center" shrinkToFit="1"/>
    </xf>
    <xf numFmtId="0" fontId="18" fillId="0" borderId="0" xfId="0" applyFont="1" applyAlignment="1">
      <alignment horizontal="center" vertical="center"/>
    </xf>
    <xf numFmtId="0" fontId="18" fillId="5" borderId="21" xfId="0" applyFont="1" applyFill="1" applyBorder="1" applyAlignment="1">
      <alignment horizontal="center" vertical="center" shrinkToFit="1"/>
    </xf>
    <xf numFmtId="0" fontId="18" fillId="5" borderId="2"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7C80"/>
      <color rgb="FFF1F7ED"/>
      <color rgb="FFE6EBF6"/>
      <color rgb="FFB3BEE3"/>
      <color rgb="FFB0E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chartsheet" Target="chartsheets/sheet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住宅ローン返済における元金返済と利息の支払い</a:t>
            </a:r>
            <a:r>
              <a:rPr lang="ja-JP" altLang="en-US"/>
              <a:t>（元利均等返済）</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8.8949926301270937E-2"/>
          <c:y val="9.0196857573686298E-2"/>
          <c:w val="0.90158154943303914"/>
          <c:h val="0.82118469732322263"/>
        </c:manualLayout>
      </c:layout>
      <c:barChart>
        <c:barDir val="col"/>
        <c:grouping val="stacked"/>
        <c:varyColors val="0"/>
        <c:ser>
          <c:idx val="0"/>
          <c:order val="0"/>
          <c:tx>
            <c:strRef>
              <c:f>'償還予定表（元利均等返済）'!$H$14</c:f>
              <c:strCache>
                <c:ptCount val="1"/>
                <c:pt idx="0">
                  <c:v>元金</c:v>
                </c:pt>
              </c:strCache>
            </c:strRef>
          </c:tx>
          <c:spPr>
            <a:gradFill>
              <a:gsLst>
                <a:gs pos="0">
                  <a:schemeClr val="accent1">
                    <a:lumMod val="60000"/>
                    <a:lumOff val="40000"/>
                  </a:schemeClr>
                </a:gs>
                <a:gs pos="50000">
                  <a:schemeClr val="accent1">
                    <a:lumMod val="20000"/>
                    <a:lumOff val="80000"/>
                  </a:schemeClr>
                </a:gs>
                <a:gs pos="100000">
                  <a:schemeClr val="accent1">
                    <a:lumMod val="60000"/>
                    <a:lumOff val="40000"/>
                  </a:schemeClr>
                </a:gs>
              </a:gsLst>
              <a:lin ang="5400000" scaled="1"/>
            </a:gradFill>
            <a:ln>
              <a:noFill/>
            </a:ln>
            <a:effectLst/>
          </c:spPr>
          <c:invertIfNegative val="0"/>
          <c:cat>
            <c:strRef>
              <c:f>'償還予定表（元利均等返済）'!$B$15:$B$434</c:f>
              <c:strCache>
                <c:ptCount val="409"/>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pt idx="408">
                  <c:v>35年目</c:v>
                </c:pt>
              </c:strCache>
            </c:strRef>
          </c:cat>
          <c:val>
            <c:numRef>
              <c:f>'償還予定表（元利均等返済）'!$H$15:$H$434</c:f>
              <c:numCache>
                <c:formatCode>#,##0_);[Red]\(#,##0\)</c:formatCode>
                <c:ptCount val="420"/>
                <c:pt idx="0">
                  <c:v>42526</c:v>
                </c:pt>
                <c:pt idx="1">
                  <c:v>42591</c:v>
                </c:pt>
                <c:pt idx="2">
                  <c:v>42656</c:v>
                </c:pt>
                <c:pt idx="3">
                  <c:v>42721</c:v>
                </c:pt>
                <c:pt idx="4">
                  <c:v>42786</c:v>
                </c:pt>
                <c:pt idx="5">
                  <c:v>42851</c:v>
                </c:pt>
                <c:pt idx="6">
                  <c:v>42917</c:v>
                </c:pt>
                <c:pt idx="7">
                  <c:v>42982</c:v>
                </c:pt>
                <c:pt idx="8">
                  <c:v>43048</c:v>
                </c:pt>
                <c:pt idx="9">
                  <c:v>43113</c:v>
                </c:pt>
                <c:pt idx="10">
                  <c:v>43179</c:v>
                </c:pt>
                <c:pt idx="11">
                  <c:v>43245</c:v>
                </c:pt>
                <c:pt idx="12">
                  <c:v>43311</c:v>
                </c:pt>
                <c:pt idx="13">
                  <c:v>43377</c:v>
                </c:pt>
                <c:pt idx="14">
                  <c:v>43443</c:v>
                </c:pt>
                <c:pt idx="15">
                  <c:v>43509</c:v>
                </c:pt>
                <c:pt idx="16">
                  <c:v>43576</c:v>
                </c:pt>
                <c:pt idx="17">
                  <c:v>43642</c:v>
                </c:pt>
                <c:pt idx="18">
                  <c:v>43709</c:v>
                </c:pt>
                <c:pt idx="19">
                  <c:v>43775</c:v>
                </c:pt>
                <c:pt idx="20">
                  <c:v>43842</c:v>
                </c:pt>
                <c:pt idx="21">
                  <c:v>43909</c:v>
                </c:pt>
                <c:pt idx="22">
                  <c:v>43976</c:v>
                </c:pt>
                <c:pt idx="23">
                  <c:v>44043</c:v>
                </c:pt>
                <c:pt idx="24">
                  <c:v>44110</c:v>
                </c:pt>
                <c:pt idx="25">
                  <c:v>44177</c:v>
                </c:pt>
                <c:pt idx="26">
                  <c:v>44245</c:v>
                </c:pt>
                <c:pt idx="27">
                  <c:v>44312</c:v>
                </c:pt>
                <c:pt idx="28">
                  <c:v>44380</c:v>
                </c:pt>
                <c:pt idx="29">
                  <c:v>44447</c:v>
                </c:pt>
                <c:pt idx="30">
                  <c:v>44515</c:v>
                </c:pt>
                <c:pt idx="31">
                  <c:v>44583</c:v>
                </c:pt>
                <c:pt idx="32">
                  <c:v>44651</c:v>
                </c:pt>
                <c:pt idx="33">
                  <c:v>44719</c:v>
                </c:pt>
                <c:pt idx="34">
                  <c:v>44787</c:v>
                </c:pt>
                <c:pt idx="35">
                  <c:v>44856</c:v>
                </c:pt>
                <c:pt idx="36">
                  <c:v>44924</c:v>
                </c:pt>
                <c:pt idx="37">
                  <c:v>44993</c:v>
                </c:pt>
                <c:pt idx="38">
                  <c:v>45061</c:v>
                </c:pt>
                <c:pt idx="39">
                  <c:v>45130</c:v>
                </c:pt>
                <c:pt idx="40">
                  <c:v>45199</c:v>
                </c:pt>
                <c:pt idx="41">
                  <c:v>45268</c:v>
                </c:pt>
                <c:pt idx="42">
                  <c:v>45337</c:v>
                </c:pt>
                <c:pt idx="43">
                  <c:v>45406</c:v>
                </c:pt>
                <c:pt idx="44">
                  <c:v>45475</c:v>
                </c:pt>
                <c:pt idx="45">
                  <c:v>45544</c:v>
                </c:pt>
                <c:pt idx="46">
                  <c:v>45614</c:v>
                </c:pt>
                <c:pt idx="47">
                  <c:v>45683</c:v>
                </c:pt>
                <c:pt idx="48">
                  <c:v>45753</c:v>
                </c:pt>
                <c:pt idx="49">
                  <c:v>45823</c:v>
                </c:pt>
                <c:pt idx="50">
                  <c:v>45893</c:v>
                </c:pt>
                <c:pt idx="51">
                  <c:v>45963</c:v>
                </c:pt>
                <c:pt idx="52">
                  <c:v>46033</c:v>
                </c:pt>
                <c:pt idx="53">
                  <c:v>46103</c:v>
                </c:pt>
                <c:pt idx="54">
                  <c:v>46173</c:v>
                </c:pt>
                <c:pt idx="55">
                  <c:v>46244</c:v>
                </c:pt>
                <c:pt idx="56">
                  <c:v>46314</c:v>
                </c:pt>
                <c:pt idx="57">
                  <c:v>46385</c:v>
                </c:pt>
                <c:pt idx="58">
                  <c:v>46456</c:v>
                </c:pt>
                <c:pt idx="59">
                  <c:v>46527</c:v>
                </c:pt>
                <c:pt idx="60">
                  <c:v>46597</c:v>
                </c:pt>
                <c:pt idx="61">
                  <c:v>46669</c:v>
                </c:pt>
                <c:pt idx="62">
                  <c:v>46740</c:v>
                </c:pt>
                <c:pt idx="63">
                  <c:v>46811</c:v>
                </c:pt>
                <c:pt idx="64">
                  <c:v>46882</c:v>
                </c:pt>
                <c:pt idx="65">
                  <c:v>46954</c:v>
                </c:pt>
                <c:pt idx="66">
                  <c:v>47025</c:v>
                </c:pt>
                <c:pt idx="67">
                  <c:v>47097</c:v>
                </c:pt>
                <c:pt idx="68">
                  <c:v>47169</c:v>
                </c:pt>
                <c:pt idx="69">
                  <c:v>47241</c:v>
                </c:pt>
                <c:pt idx="70">
                  <c:v>47313</c:v>
                </c:pt>
                <c:pt idx="71">
                  <c:v>47385</c:v>
                </c:pt>
                <c:pt idx="72">
                  <c:v>47457</c:v>
                </c:pt>
                <c:pt idx="73">
                  <c:v>47530</c:v>
                </c:pt>
                <c:pt idx="74">
                  <c:v>47602</c:v>
                </c:pt>
                <c:pt idx="75">
                  <c:v>47675</c:v>
                </c:pt>
                <c:pt idx="76">
                  <c:v>47748</c:v>
                </c:pt>
                <c:pt idx="77">
                  <c:v>47820</c:v>
                </c:pt>
                <c:pt idx="78">
                  <c:v>47893</c:v>
                </c:pt>
                <c:pt idx="79">
                  <c:v>47966</c:v>
                </c:pt>
                <c:pt idx="80">
                  <c:v>48039</c:v>
                </c:pt>
                <c:pt idx="81">
                  <c:v>48113</c:v>
                </c:pt>
                <c:pt idx="82">
                  <c:v>48186</c:v>
                </c:pt>
                <c:pt idx="83">
                  <c:v>48260</c:v>
                </c:pt>
                <c:pt idx="84">
                  <c:v>48333</c:v>
                </c:pt>
                <c:pt idx="85">
                  <c:v>48407</c:v>
                </c:pt>
                <c:pt idx="86">
                  <c:v>48481</c:v>
                </c:pt>
                <c:pt idx="87">
                  <c:v>48555</c:v>
                </c:pt>
                <c:pt idx="88">
                  <c:v>48629</c:v>
                </c:pt>
                <c:pt idx="89">
                  <c:v>48703</c:v>
                </c:pt>
                <c:pt idx="90">
                  <c:v>48777</c:v>
                </c:pt>
                <c:pt idx="91">
                  <c:v>48851</c:v>
                </c:pt>
                <c:pt idx="92">
                  <c:v>48926</c:v>
                </c:pt>
                <c:pt idx="93">
                  <c:v>49001</c:v>
                </c:pt>
                <c:pt idx="94">
                  <c:v>49075</c:v>
                </c:pt>
                <c:pt idx="95">
                  <c:v>49150</c:v>
                </c:pt>
                <c:pt idx="96">
                  <c:v>49225</c:v>
                </c:pt>
                <c:pt idx="97">
                  <c:v>49300</c:v>
                </c:pt>
                <c:pt idx="98">
                  <c:v>49375</c:v>
                </c:pt>
                <c:pt idx="99">
                  <c:v>49451</c:v>
                </c:pt>
                <c:pt idx="100">
                  <c:v>49526</c:v>
                </c:pt>
                <c:pt idx="101">
                  <c:v>49602</c:v>
                </c:pt>
                <c:pt idx="102">
                  <c:v>49677</c:v>
                </c:pt>
                <c:pt idx="103">
                  <c:v>49753</c:v>
                </c:pt>
                <c:pt idx="104">
                  <c:v>49829</c:v>
                </c:pt>
                <c:pt idx="105">
                  <c:v>49905</c:v>
                </c:pt>
                <c:pt idx="106">
                  <c:v>49981</c:v>
                </c:pt>
                <c:pt idx="107">
                  <c:v>50057</c:v>
                </c:pt>
                <c:pt idx="108">
                  <c:v>50134</c:v>
                </c:pt>
                <c:pt idx="109">
                  <c:v>50210</c:v>
                </c:pt>
                <c:pt idx="110">
                  <c:v>50287</c:v>
                </c:pt>
                <c:pt idx="111">
                  <c:v>50363</c:v>
                </c:pt>
                <c:pt idx="112">
                  <c:v>50440</c:v>
                </c:pt>
                <c:pt idx="113">
                  <c:v>50517</c:v>
                </c:pt>
                <c:pt idx="114">
                  <c:v>50594</c:v>
                </c:pt>
                <c:pt idx="115">
                  <c:v>50671</c:v>
                </c:pt>
                <c:pt idx="116">
                  <c:v>50748</c:v>
                </c:pt>
                <c:pt idx="117">
                  <c:v>50826</c:v>
                </c:pt>
                <c:pt idx="118">
                  <c:v>50903</c:v>
                </c:pt>
                <c:pt idx="119">
                  <c:v>50981</c:v>
                </c:pt>
                <c:pt idx="120">
                  <c:v>51059</c:v>
                </c:pt>
                <c:pt idx="121">
                  <c:v>51137</c:v>
                </c:pt>
                <c:pt idx="122">
                  <c:v>51215</c:v>
                </c:pt>
                <c:pt idx="123">
                  <c:v>51293</c:v>
                </c:pt>
                <c:pt idx="124">
                  <c:v>51371</c:v>
                </c:pt>
                <c:pt idx="125">
                  <c:v>51449</c:v>
                </c:pt>
                <c:pt idx="126">
                  <c:v>51528</c:v>
                </c:pt>
                <c:pt idx="127">
                  <c:v>51606</c:v>
                </c:pt>
                <c:pt idx="128">
                  <c:v>51685</c:v>
                </c:pt>
                <c:pt idx="129">
                  <c:v>51764</c:v>
                </c:pt>
                <c:pt idx="130">
                  <c:v>51843</c:v>
                </c:pt>
                <c:pt idx="131">
                  <c:v>51922</c:v>
                </c:pt>
                <c:pt idx="132">
                  <c:v>52001</c:v>
                </c:pt>
                <c:pt idx="133">
                  <c:v>52080</c:v>
                </c:pt>
                <c:pt idx="134">
                  <c:v>52160</c:v>
                </c:pt>
                <c:pt idx="135">
                  <c:v>52239</c:v>
                </c:pt>
                <c:pt idx="136">
                  <c:v>52319</c:v>
                </c:pt>
                <c:pt idx="137">
                  <c:v>52399</c:v>
                </c:pt>
                <c:pt idx="138">
                  <c:v>52479</c:v>
                </c:pt>
                <c:pt idx="139">
                  <c:v>52559</c:v>
                </c:pt>
                <c:pt idx="140">
                  <c:v>52639</c:v>
                </c:pt>
                <c:pt idx="141">
                  <c:v>52719</c:v>
                </c:pt>
                <c:pt idx="142">
                  <c:v>52799</c:v>
                </c:pt>
                <c:pt idx="143">
                  <c:v>52880</c:v>
                </c:pt>
                <c:pt idx="144">
                  <c:v>52961</c:v>
                </c:pt>
                <c:pt idx="145">
                  <c:v>53041</c:v>
                </c:pt>
                <c:pt idx="146">
                  <c:v>53122</c:v>
                </c:pt>
                <c:pt idx="147">
                  <c:v>53203</c:v>
                </c:pt>
                <c:pt idx="148">
                  <c:v>53284</c:v>
                </c:pt>
                <c:pt idx="149">
                  <c:v>53366</c:v>
                </c:pt>
                <c:pt idx="150">
                  <c:v>53447</c:v>
                </c:pt>
                <c:pt idx="151">
                  <c:v>53529</c:v>
                </c:pt>
                <c:pt idx="152">
                  <c:v>53610</c:v>
                </c:pt>
                <c:pt idx="153">
                  <c:v>53692</c:v>
                </c:pt>
                <c:pt idx="154">
                  <c:v>53774</c:v>
                </c:pt>
                <c:pt idx="155">
                  <c:v>53856</c:v>
                </c:pt>
                <c:pt idx="156">
                  <c:v>53938</c:v>
                </c:pt>
                <c:pt idx="157">
                  <c:v>54020</c:v>
                </c:pt>
                <c:pt idx="158">
                  <c:v>54103</c:v>
                </c:pt>
                <c:pt idx="159">
                  <c:v>54185</c:v>
                </c:pt>
                <c:pt idx="160">
                  <c:v>54268</c:v>
                </c:pt>
                <c:pt idx="161">
                  <c:v>54350</c:v>
                </c:pt>
                <c:pt idx="162">
                  <c:v>54433</c:v>
                </c:pt>
                <c:pt idx="163">
                  <c:v>54516</c:v>
                </c:pt>
                <c:pt idx="164">
                  <c:v>54600</c:v>
                </c:pt>
                <c:pt idx="165">
                  <c:v>54683</c:v>
                </c:pt>
                <c:pt idx="166">
                  <c:v>54766</c:v>
                </c:pt>
                <c:pt idx="167">
                  <c:v>54850</c:v>
                </c:pt>
                <c:pt idx="168">
                  <c:v>54933</c:v>
                </c:pt>
                <c:pt idx="169">
                  <c:v>55017</c:v>
                </c:pt>
                <c:pt idx="170">
                  <c:v>55101</c:v>
                </c:pt>
                <c:pt idx="171">
                  <c:v>55185</c:v>
                </c:pt>
                <c:pt idx="172">
                  <c:v>55269</c:v>
                </c:pt>
                <c:pt idx="173">
                  <c:v>55353</c:v>
                </c:pt>
                <c:pt idx="174">
                  <c:v>55438</c:v>
                </c:pt>
                <c:pt idx="175">
                  <c:v>55522</c:v>
                </c:pt>
                <c:pt idx="176">
                  <c:v>55607</c:v>
                </c:pt>
                <c:pt idx="177">
                  <c:v>55692</c:v>
                </c:pt>
                <c:pt idx="178">
                  <c:v>55777</c:v>
                </c:pt>
                <c:pt idx="179">
                  <c:v>55862</c:v>
                </c:pt>
                <c:pt idx="180">
                  <c:v>55947</c:v>
                </c:pt>
                <c:pt idx="181">
                  <c:v>56032</c:v>
                </c:pt>
                <c:pt idx="182">
                  <c:v>56118</c:v>
                </c:pt>
                <c:pt idx="183">
                  <c:v>56203</c:v>
                </c:pt>
                <c:pt idx="184">
                  <c:v>56289</c:v>
                </c:pt>
                <c:pt idx="185">
                  <c:v>56375</c:v>
                </c:pt>
                <c:pt idx="186">
                  <c:v>56461</c:v>
                </c:pt>
                <c:pt idx="187">
                  <c:v>56547</c:v>
                </c:pt>
                <c:pt idx="188">
                  <c:v>56633</c:v>
                </c:pt>
                <c:pt idx="189">
                  <c:v>56720</c:v>
                </c:pt>
                <c:pt idx="190">
                  <c:v>56806</c:v>
                </c:pt>
                <c:pt idx="191">
                  <c:v>56893</c:v>
                </c:pt>
                <c:pt idx="192">
                  <c:v>56980</c:v>
                </c:pt>
                <c:pt idx="193">
                  <c:v>57066</c:v>
                </c:pt>
                <c:pt idx="194">
                  <c:v>57153</c:v>
                </c:pt>
                <c:pt idx="195">
                  <c:v>57241</c:v>
                </c:pt>
                <c:pt idx="196">
                  <c:v>57328</c:v>
                </c:pt>
                <c:pt idx="197">
                  <c:v>57415</c:v>
                </c:pt>
                <c:pt idx="198">
                  <c:v>57503</c:v>
                </c:pt>
                <c:pt idx="199">
                  <c:v>57591</c:v>
                </c:pt>
                <c:pt idx="200">
                  <c:v>57678</c:v>
                </c:pt>
                <c:pt idx="201">
                  <c:v>57766</c:v>
                </c:pt>
                <c:pt idx="202">
                  <c:v>57854</c:v>
                </c:pt>
                <c:pt idx="203">
                  <c:v>57943</c:v>
                </c:pt>
                <c:pt idx="204">
                  <c:v>58031</c:v>
                </c:pt>
                <c:pt idx="205">
                  <c:v>58120</c:v>
                </c:pt>
                <c:pt idx="206">
                  <c:v>58208</c:v>
                </c:pt>
                <c:pt idx="207">
                  <c:v>58297</c:v>
                </c:pt>
                <c:pt idx="208">
                  <c:v>58386</c:v>
                </c:pt>
                <c:pt idx="209">
                  <c:v>58475</c:v>
                </c:pt>
                <c:pt idx="210">
                  <c:v>58564</c:v>
                </c:pt>
                <c:pt idx="211">
                  <c:v>58653</c:v>
                </c:pt>
                <c:pt idx="212">
                  <c:v>58743</c:v>
                </c:pt>
                <c:pt idx="213">
                  <c:v>58832</c:v>
                </c:pt>
                <c:pt idx="214">
                  <c:v>58922</c:v>
                </c:pt>
                <c:pt idx="215">
                  <c:v>59012</c:v>
                </c:pt>
                <c:pt idx="216">
                  <c:v>59102</c:v>
                </c:pt>
                <c:pt idx="217">
                  <c:v>59192</c:v>
                </c:pt>
                <c:pt idx="218">
                  <c:v>59282</c:v>
                </c:pt>
                <c:pt idx="219">
                  <c:v>59373</c:v>
                </c:pt>
                <c:pt idx="220">
                  <c:v>59463</c:v>
                </c:pt>
                <c:pt idx="221">
                  <c:v>59554</c:v>
                </c:pt>
                <c:pt idx="222">
                  <c:v>59645</c:v>
                </c:pt>
                <c:pt idx="223">
                  <c:v>59736</c:v>
                </c:pt>
                <c:pt idx="224">
                  <c:v>59827</c:v>
                </c:pt>
                <c:pt idx="225">
                  <c:v>59918</c:v>
                </c:pt>
                <c:pt idx="226">
                  <c:v>60010</c:v>
                </c:pt>
                <c:pt idx="227">
                  <c:v>60101</c:v>
                </c:pt>
                <c:pt idx="228">
                  <c:v>60193</c:v>
                </c:pt>
                <c:pt idx="229">
                  <c:v>60284</c:v>
                </c:pt>
                <c:pt idx="230">
                  <c:v>60376</c:v>
                </c:pt>
                <c:pt idx="231">
                  <c:v>60468</c:v>
                </c:pt>
                <c:pt idx="232">
                  <c:v>60561</c:v>
                </c:pt>
                <c:pt idx="233">
                  <c:v>60653</c:v>
                </c:pt>
                <c:pt idx="234">
                  <c:v>60746</c:v>
                </c:pt>
                <c:pt idx="235">
                  <c:v>60838</c:v>
                </c:pt>
                <c:pt idx="236">
                  <c:v>60931</c:v>
                </c:pt>
                <c:pt idx="237">
                  <c:v>61024</c:v>
                </c:pt>
                <c:pt idx="238">
                  <c:v>61117</c:v>
                </c:pt>
                <c:pt idx="239">
                  <c:v>61210</c:v>
                </c:pt>
                <c:pt idx="240">
                  <c:v>61303</c:v>
                </c:pt>
                <c:pt idx="241">
                  <c:v>61397</c:v>
                </c:pt>
                <c:pt idx="242">
                  <c:v>61491</c:v>
                </c:pt>
                <c:pt idx="243">
                  <c:v>61584</c:v>
                </c:pt>
                <c:pt idx="244">
                  <c:v>61678</c:v>
                </c:pt>
                <c:pt idx="245">
                  <c:v>61772</c:v>
                </c:pt>
                <c:pt idx="246">
                  <c:v>61867</c:v>
                </c:pt>
                <c:pt idx="247">
                  <c:v>61961</c:v>
                </c:pt>
                <c:pt idx="248">
                  <c:v>62055</c:v>
                </c:pt>
                <c:pt idx="249">
                  <c:v>62150</c:v>
                </c:pt>
                <c:pt idx="250">
                  <c:v>62245</c:v>
                </c:pt>
                <c:pt idx="251">
                  <c:v>62340</c:v>
                </c:pt>
                <c:pt idx="252">
                  <c:v>62435</c:v>
                </c:pt>
                <c:pt idx="253">
                  <c:v>62530</c:v>
                </c:pt>
                <c:pt idx="254">
                  <c:v>62625</c:v>
                </c:pt>
                <c:pt idx="255">
                  <c:v>62721</c:v>
                </c:pt>
                <c:pt idx="256">
                  <c:v>62817</c:v>
                </c:pt>
                <c:pt idx="257">
                  <c:v>62912</c:v>
                </c:pt>
                <c:pt idx="258">
                  <c:v>63008</c:v>
                </c:pt>
                <c:pt idx="259">
                  <c:v>63104</c:v>
                </c:pt>
                <c:pt idx="260">
                  <c:v>63201</c:v>
                </c:pt>
                <c:pt idx="261">
                  <c:v>63297</c:v>
                </c:pt>
                <c:pt idx="262">
                  <c:v>63393</c:v>
                </c:pt>
                <c:pt idx="263">
                  <c:v>63490</c:v>
                </c:pt>
                <c:pt idx="264">
                  <c:v>63587</c:v>
                </c:pt>
                <c:pt idx="265">
                  <c:v>63684</c:v>
                </c:pt>
                <c:pt idx="266">
                  <c:v>63781</c:v>
                </c:pt>
                <c:pt idx="267">
                  <c:v>63878</c:v>
                </c:pt>
                <c:pt idx="268">
                  <c:v>63976</c:v>
                </c:pt>
                <c:pt idx="269">
                  <c:v>64073</c:v>
                </c:pt>
                <c:pt idx="270">
                  <c:v>64171</c:v>
                </c:pt>
                <c:pt idx="271">
                  <c:v>64269</c:v>
                </c:pt>
                <c:pt idx="272">
                  <c:v>64367</c:v>
                </c:pt>
                <c:pt idx="273">
                  <c:v>64465</c:v>
                </c:pt>
                <c:pt idx="274">
                  <c:v>64563</c:v>
                </c:pt>
                <c:pt idx="275">
                  <c:v>64662</c:v>
                </c:pt>
                <c:pt idx="276">
                  <c:v>64760</c:v>
                </c:pt>
                <c:pt idx="277">
                  <c:v>64859</c:v>
                </c:pt>
                <c:pt idx="278">
                  <c:v>64958</c:v>
                </c:pt>
                <c:pt idx="279">
                  <c:v>65057</c:v>
                </c:pt>
                <c:pt idx="280">
                  <c:v>65156</c:v>
                </c:pt>
                <c:pt idx="281">
                  <c:v>65256</c:v>
                </c:pt>
                <c:pt idx="282">
                  <c:v>65355</c:v>
                </c:pt>
                <c:pt idx="283">
                  <c:v>65455</c:v>
                </c:pt>
                <c:pt idx="284">
                  <c:v>65555</c:v>
                </c:pt>
                <c:pt idx="285">
                  <c:v>65655</c:v>
                </c:pt>
                <c:pt idx="286">
                  <c:v>65755</c:v>
                </c:pt>
                <c:pt idx="287">
                  <c:v>65855</c:v>
                </c:pt>
                <c:pt idx="288">
                  <c:v>65956</c:v>
                </c:pt>
                <c:pt idx="289">
                  <c:v>66056</c:v>
                </c:pt>
                <c:pt idx="290">
                  <c:v>66157</c:v>
                </c:pt>
                <c:pt idx="291">
                  <c:v>66258</c:v>
                </c:pt>
                <c:pt idx="292">
                  <c:v>66359</c:v>
                </c:pt>
                <c:pt idx="293">
                  <c:v>66460</c:v>
                </c:pt>
                <c:pt idx="294">
                  <c:v>66561</c:v>
                </c:pt>
                <c:pt idx="295">
                  <c:v>66663</c:v>
                </c:pt>
                <c:pt idx="296">
                  <c:v>66765</c:v>
                </c:pt>
                <c:pt idx="297">
                  <c:v>66866</c:v>
                </c:pt>
                <c:pt idx="298">
                  <c:v>66968</c:v>
                </c:pt>
                <c:pt idx="299">
                  <c:v>67070</c:v>
                </c:pt>
                <c:pt idx="300">
                  <c:v>67174</c:v>
                </c:pt>
                <c:pt idx="301">
                  <c:v>67276</c:v>
                </c:pt>
                <c:pt idx="302">
                  <c:v>67379</c:v>
                </c:pt>
                <c:pt idx="303">
                  <c:v>67482</c:v>
                </c:pt>
                <c:pt idx="304">
                  <c:v>67584</c:v>
                </c:pt>
                <c:pt idx="305">
                  <c:v>67687</c:v>
                </c:pt>
                <c:pt idx="306">
                  <c:v>67791</c:v>
                </c:pt>
                <c:pt idx="307">
                  <c:v>67894</c:v>
                </c:pt>
                <c:pt idx="308">
                  <c:v>67998</c:v>
                </c:pt>
                <c:pt idx="309">
                  <c:v>68101</c:v>
                </c:pt>
                <c:pt idx="310">
                  <c:v>68205</c:v>
                </c:pt>
                <c:pt idx="311">
                  <c:v>68309</c:v>
                </c:pt>
                <c:pt idx="312">
                  <c:v>68413</c:v>
                </c:pt>
                <c:pt idx="313">
                  <c:v>68518</c:v>
                </c:pt>
                <c:pt idx="314">
                  <c:v>68622</c:v>
                </c:pt>
                <c:pt idx="315">
                  <c:v>68727</c:v>
                </c:pt>
                <c:pt idx="316">
                  <c:v>68832</c:v>
                </c:pt>
                <c:pt idx="317">
                  <c:v>68937</c:v>
                </c:pt>
                <c:pt idx="318">
                  <c:v>69042</c:v>
                </c:pt>
                <c:pt idx="319">
                  <c:v>69147</c:v>
                </c:pt>
                <c:pt idx="320">
                  <c:v>69252</c:v>
                </c:pt>
                <c:pt idx="321">
                  <c:v>69358</c:v>
                </c:pt>
                <c:pt idx="322">
                  <c:v>69464</c:v>
                </c:pt>
                <c:pt idx="323">
                  <c:v>69570</c:v>
                </c:pt>
                <c:pt idx="324">
                  <c:v>69676</c:v>
                </c:pt>
                <c:pt idx="325">
                  <c:v>69782</c:v>
                </c:pt>
                <c:pt idx="326">
                  <c:v>69889</c:v>
                </c:pt>
                <c:pt idx="327">
                  <c:v>69995</c:v>
                </c:pt>
                <c:pt idx="328">
                  <c:v>70102</c:v>
                </c:pt>
                <c:pt idx="329">
                  <c:v>70209</c:v>
                </c:pt>
                <c:pt idx="330">
                  <c:v>70316</c:v>
                </c:pt>
                <c:pt idx="331">
                  <c:v>70423</c:v>
                </c:pt>
                <c:pt idx="332">
                  <c:v>70530</c:v>
                </c:pt>
                <c:pt idx="333">
                  <c:v>70638</c:v>
                </c:pt>
                <c:pt idx="334">
                  <c:v>70746</c:v>
                </c:pt>
                <c:pt idx="335">
                  <c:v>70854</c:v>
                </c:pt>
                <c:pt idx="336">
                  <c:v>70962</c:v>
                </c:pt>
                <c:pt idx="337">
                  <c:v>71070</c:v>
                </c:pt>
                <c:pt idx="338">
                  <c:v>71178</c:v>
                </c:pt>
                <c:pt idx="339">
                  <c:v>71287</c:v>
                </c:pt>
                <c:pt idx="340">
                  <c:v>71396</c:v>
                </c:pt>
                <c:pt idx="341">
                  <c:v>71504</c:v>
                </c:pt>
                <c:pt idx="342">
                  <c:v>71613</c:v>
                </c:pt>
                <c:pt idx="343">
                  <c:v>71723</c:v>
                </c:pt>
                <c:pt idx="344">
                  <c:v>71832</c:v>
                </c:pt>
                <c:pt idx="345">
                  <c:v>71942</c:v>
                </c:pt>
                <c:pt idx="346">
                  <c:v>72051</c:v>
                </c:pt>
                <c:pt idx="347">
                  <c:v>72161</c:v>
                </c:pt>
                <c:pt idx="348">
                  <c:v>72271</c:v>
                </c:pt>
                <c:pt idx="349">
                  <c:v>72381</c:v>
                </c:pt>
                <c:pt idx="350">
                  <c:v>72492</c:v>
                </c:pt>
                <c:pt idx="351">
                  <c:v>72602</c:v>
                </c:pt>
                <c:pt idx="352">
                  <c:v>72713</c:v>
                </c:pt>
                <c:pt idx="353">
                  <c:v>72824</c:v>
                </c:pt>
                <c:pt idx="354">
                  <c:v>72935</c:v>
                </c:pt>
                <c:pt idx="355">
                  <c:v>73046</c:v>
                </c:pt>
                <c:pt idx="356">
                  <c:v>73158</c:v>
                </c:pt>
                <c:pt idx="357">
                  <c:v>73269</c:v>
                </c:pt>
                <c:pt idx="358">
                  <c:v>73381</c:v>
                </c:pt>
                <c:pt idx="359">
                  <c:v>73493</c:v>
                </c:pt>
                <c:pt idx="360">
                  <c:v>73605</c:v>
                </c:pt>
                <c:pt idx="361">
                  <c:v>73717</c:v>
                </c:pt>
                <c:pt idx="362">
                  <c:v>73830</c:v>
                </c:pt>
                <c:pt idx="363">
                  <c:v>73942</c:v>
                </c:pt>
                <c:pt idx="364">
                  <c:v>74055</c:v>
                </c:pt>
                <c:pt idx="365">
                  <c:v>74168</c:v>
                </c:pt>
                <c:pt idx="366">
                  <c:v>74281</c:v>
                </c:pt>
                <c:pt idx="367">
                  <c:v>74394</c:v>
                </c:pt>
                <c:pt idx="368">
                  <c:v>74508</c:v>
                </c:pt>
                <c:pt idx="369">
                  <c:v>74621</c:v>
                </c:pt>
                <c:pt idx="370">
                  <c:v>74735</c:v>
                </c:pt>
                <c:pt idx="371">
                  <c:v>74849</c:v>
                </c:pt>
                <c:pt idx="372">
                  <c:v>74963</c:v>
                </c:pt>
                <c:pt idx="373">
                  <c:v>75078</c:v>
                </c:pt>
                <c:pt idx="374">
                  <c:v>75192</c:v>
                </c:pt>
                <c:pt idx="375">
                  <c:v>75307</c:v>
                </c:pt>
                <c:pt idx="376">
                  <c:v>75422</c:v>
                </c:pt>
                <c:pt idx="377">
                  <c:v>75537</c:v>
                </c:pt>
                <c:pt idx="378">
                  <c:v>75652</c:v>
                </c:pt>
                <c:pt idx="379">
                  <c:v>75767</c:v>
                </c:pt>
                <c:pt idx="380">
                  <c:v>75883</c:v>
                </c:pt>
                <c:pt idx="381">
                  <c:v>75998</c:v>
                </c:pt>
                <c:pt idx="382">
                  <c:v>76114</c:v>
                </c:pt>
                <c:pt idx="383">
                  <c:v>76230</c:v>
                </c:pt>
                <c:pt idx="384">
                  <c:v>76347</c:v>
                </c:pt>
                <c:pt idx="385">
                  <c:v>76463</c:v>
                </c:pt>
                <c:pt idx="386">
                  <c:v>76580</c:v>
                </c:pt>
                <c:pt idx="387">
                  <c:v>76696</c:v>
                </c:pt>
                <c:pt idx="388">
                  <c:v>76813</c:v>
                </c:pt>
                <c:pt idx="389">
                  <c:v>76931</c:v>
                </c:pt>
                <c:pt idx="390">
                  <c:v>77048</c:v>
                </c:pt>
                <c:pt idx="391">
                  <c:v>77165</c:v>
                </c:pt>
                <c:pt idx="392">
                  <c:v>77283</c:v>
                </c:pt>
                <c:pt idx="393">
                  <c:v>77401</c:v>
                </c:pt>
                <c:pt idx="394">
                  <c:v>77519</c:v>
                </c:pt>
                <c:pt idx="395">
                  <c:v>77637</c:v>
                </c:pt>
                <c:pt idx="396">
                  <c:v>77756</c:v>
                </c:pt>
                <c:pt idx="397">
                  <c:v>77874</c:v>
                </c:pt>
                <c:pt idx="398">
                  <c:v>77993</c:v>
                </c:pt>
                <c:pt idx="399">
                  <c:v>78112</c:v>
                </c:pt>
                <c:pt idx="400">
                  <c:v>78231</c:v>
                </c:pt>
                <c:pt idx="401">
                  <c:v>78350</c:v>
                </c:pt>
                <c:pt idx="402">
                  <c:v>78470</c:v>
                </c:pt>
                <c:pt idx="403">
                  <c:v>78589</c:v>
                </c:pt>
                <c:pt idx="404">
                  <c:v>78709</c:v>
                </c:pt>
                <c:pt idx="405">
                  <c:v>78829</c:v>
                </c:pt>
                <c:pt idx="406">
                  <c:v>78950</c:v>
                </c:pt>
                <c:pt idx="407">
                  <c:v>79070</c:v>
                </c:pt>
                <c:pt idx="408">
                  <c:v>79191</c:v>
                </c:pt>
                <c:pt idx="409">
                  <c:v>79311</c:v>
                </c:pt>
                <c:pt idx="410">
                  <c:v>79432</c:v>
                </c:pt>
                <c:pt idx="411">
                  <c:v>79553</c:v>
                </c:pt>
                <c:pt idx="412">
                  <c:v>79675</c:v>
                </c:pt>
                <c:pt idx="413">
                  <c:v>79796</c:v>
                </c:pt>
                <c:pt idx="414">
                  <c:v>79918</c:v>
                </c:pt>
                <c:pt idx="415">
                  <c:v>80040</c:v>
                </c:pt>
                <c:pt idx="416">
                  <c:v>80162</c:v>
                </c:pt>
                <c:pt idx="417">
                  <c:v>80284</c:v>
                </c:pt>
                <c:pt idx="418">
                  <c:v>80406</c:v>
                </c:pt>
                <c:pt idx="419">
                  <c:v>80583</c:v>
                </c:pt>
              </c:numCache>
            </c:numRef>
          </c:val>
          <c:extLst>
            <c:ext xmlns:c16="http://schemas.microsoft.com/office/drawing/2014/chart" uri="{C3380CC4-5D6E-409C-BE32-E72D297353CC}">
              <c16:uniqueId val="{00000000-11E9-419D-BC60-A0C1596F0E3C}"/>
            </c:ext>
          </c:extLst>
        </c:ser>
        <c:ser>
          <c:idx val="1"/>
          <c:order val="1"/>
          <c:tx>
            <c:strRef>
              <c:f>'償還予定表（元利均等返済）'!$G$14</c:f>
              <c:strCache>
                <c:ptCount val="1"/>
                <c:pt idx="0">
                  <c:v>利息</c:v>
                </c:pt>
              </c:strCache>
            </c:strRef>
          </c:tx>
          <c:spPr>
            <a:gradFill>
              <a:gsLst>
                <a:gs pos="0">
                  <a:schemeClr val="accent2">
                    <a:lumMod val="60000"/>
                    <a:lumOff val="40000"/>
                  </a:schemeClr>
                </a:gs>
                <a:gs pos="50000">
                  <a:schemeClr val="accent2">
                    <a:lumMod val="20000"/>
                    <a:lumOff val="80000"/>
                  </a:schemeClr>
                </a:gs>
                <a:gs pos="100000">
                  <a:schemeClr val="accent2">
                    <a:lumMod val="60000"/>
                    <a:lumOff val="40000"/>
                  </a:schemeClr>
                </a:gs>
              </a:gsLst>
              <a:lin ang="5400000" scaled="1"/>
            </a:gradFill>
            <a:ln>
              <a:noFill/>
            </a:ln>
            <a:effectLst/>
          </c:spPr>
          <c:invertIfNegative val="0"/>
          <c:cat>
            <c:strRef>
              <c:f>'償還予定表（元利均等返済）'!$B$15:$B$434</c:f>
              <c:strCache>
                <c:ptCount val="409"/>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pt idx="408">
                  <c:v>35年目</c:v>
                </c:pt>
              </c:strCache>
            </c:strRef>
          </c:cat>
          <c:val>
            <c:numRef>
              <c:f>'償還予定表（元利均等返済）'!$G$15:$G$434</c:f>
              <c:numCache>
                <c:formatCode>#,##0_);[Red]\(#,##0\)</c:formatCode>
                <c:ptCount val="420"/>
                <c:pt idx="0">
                  <c:v>38125</c:v>
                </c:pt>
                <c:pt idx="1">
                  <c:v>38060</c:v>
                </c:pt>
                <c:pt idx="2">
                  <c:v>37995</c:v>
                </c:pt>
                <c:pt idx="3">
                  <c:v>37930</c:v>
                </c:pt>
                <c:pt idx="4">
                  <c:v>37865</c:v>
                </c:pt>
                <c:pt idx="5">
                  <c:v>37800</c:v>
                </c:pt>
                <c:pt idx="6">
                  <c:v>37734</c:v>
                </c:pt>
                <c:pt idx="7">
                  <c:v>37669</c:v>
                </c:pt>
                <c:pt idx="8">
                  <c:v>37603</c:v>
                </c:pt>
                <c:pt idx="9">
                  <c:v>37538</c:v>
                </c:pt>
                <c:pt idx="10">
                  <c:v>37472</c:v>
                </c:pt>
                <c:pt idx="11">
                  <c:v>37406</c:v>
                </c:pt>
                <c:pt idx="12">
                  <c:v>37340</c:v>
                </c:pt>
                <c:pt idx="13">
                  <c:v>37274</c:v>
                </c:pt>
                <c:pt idx="14">
                  <c:v>37208</c:v>
                </c:pt>
                <c:pt idx="15">
                  <c:v>37142</c:v>
                </c:pt>
                <c:pt idx="16">
                  <c:v>37075</c:v>
                </c:pt>
                <c:pt idx="17">
                  <c:v>37009</c:v>
                </c:pt>
                <c:pt idx="18">
                  <c:v>36942</c:v>
                </c:pt>
                <c:pt idx="19">
                  <c:v>36876</c:v>
                </c:pt>
                <c:pt idx="20">
                  <c:v>36809</c:v>
                </c:pt>
                <c:pt idx="21">
                  <c:v>36742</c:v>
                </c:pt>
                <c:pt idx="22">
                  <c:v>36675</c:v>
                </c:pt>
                <c:pt idx="23">
                  <c:v>36608</c:v>
                </c:pt>
                <c:pt idx="24">
                  <c:v>36541</c:v>
                </c:pt>
                <c:pt idx="25">
                  <c:v>36474</c:v>
                </c:pt>
                <c:pt idx="26">
                  <c:v>36406</c:v>
                </c:pt>
                <c:pt idx="27">
                  <c:v>36339</c:v>
                </c:pt>
                <c:pt idx="28">
                  <c:v>36271</c:v>
                </c:pt>
                <c:pt idx="29">
                  <c:v>36204</c:v>
                </c:pt>
                <c:pt idx="30">
                  <c:v>36136</c:v>
                </c:pt>
                <c:pt idx="31">
                  <c:v>36068</c:v>
                </c:pt>
                <c:pt idx="32">
                  <c:v>36000</c:v>
                </c:pt>
                <c:pt idx="33">
                  <c:v>35932</c:v>
                </c:pt>
                <c:pt idx="34">
                  <c:v>35864</c:v>
                </c:pt>
                <c:pt idx="35">
                  <c:v>35795</c:v>
                </c:pt>
                <c:pt idx="36">
                  <c:v>35727</c:v>
                </c:pt>
                <c:pt idx="37">
                  <c:v>35658</c:v>
                </c:pt>
                <c:pt idx="38">
                  <c:v>35590</c:v>
                </c:pt>
                <c:pt idx="39">
                  <c:v>35521</c:v>
                </c:pt>
                <c:pt idx="40">
                  <c:v>35452</c:v>
                </c:pt>
                <c:pt idx="41">
                  <c:v>35383</c:v>
                </c:pt>
                <c:pt idx="42">
                  <c:v>35314</c:v>
                </c:pt>
                <c:pt idx="43">
                  <c:v>35245</c:v>
                </c:pt>
                <c:pt idx="44">
                  <c:v>35176</c:v>
                </c:pt>
                <c:pt idx="45">
                  <c:v>35107</c:v>
                </c:pt>
                <c:pt idx="46">
                  <c:v>35037</c:v>
                </c:pt>
                <c:pt idx="47">
                  <c:v>34968</c:v>
                </c:pt>
                <c:pt idx="48">
                  <c:v>34898</c:v>
                </c:pt>
                <c:pt idx="49">
                  <c:v>34828</c:v>
                </c:pt>
                <c:pt idx="50">
                  <c:v>34758</c:v>
                </c:pt>
                <c:pt idx="51">
                  <c:v>34688</c:v>
                </c:pt>
                <c:pt idx="52">
                  <c:v>34618</c:v>
                </c:pt>
                <c:pt idx="53">
                  <c:v>34548</c:v>
                </c:pt>
                <c:pt idx="54">
                  <c:v>34478</c:v>
                </c:pt>
                <c:pt idx="55">
                  <c:v>34407</c:v>
                </c:pt>
                <c:pt idx="56">
                  <c:v>34337</c:v>
                </c:pt>
                <c:pt idx="57">
                  <c:v>34266</c:v>
                </c:pt>
                <c:pt idx="58">
                  <c:v>34195</c:v>
                </c:pt>
                <c:pt idx="59">
                  <c:v>34124</c:v>
                </c:pt>
                <c:pt idx="60">
                  <c:v>34054</c:v>
                </c:pt>
                <c:pt idx="61">
                  <c:v>33982</c:v>
                </c:pt>
                <c:pt idx="62">
                  <c:v>33911</c:v>
                </c:pt>
                <c:pt idx="63">
                  <c:v>33840</c:v>
                </c:pt>
                <c:pt idx="64">
                  <c:v>33769</c:v>
                </c:pt>
                <c:pt idx="65">
                  <c:v>33697</c:v>
                </c:pt>
                <c:pt idx="66">
                  <c:v>33626</c:v>
                </c:pt>
                <c:pt idx="67">
                  <c:v>33554</c:v>
                </c:pt>
                <c:pt idx="68">
                  <c:v>33482</c:v>
                </c:pt>
                <c:pt idx="69">
                  <c:v>33410</c:v>
                </c:pt>
                <c:pt idx="70">
                  <c:v>33338</c:v>
                </c:pt>
                <c:pt idx="71">
                  <c:v>33266</c:v>
                </c:pt>
                <c:pt idx="72">
                  <c:v>33194</c:v>
                </c:pt>
                <c:pt idx="73">
                  <c:v>33121</c:v>
                </c:pt>
                <c:pt idx="74">
                  <c:v>33049</c:v>
                </c:pt>
                <c:pt idx="75">
                  <c:v>32976</c:v>
                </c:pt>
                <c:pt idx="76">
                  <c:v>32903</c:v>
                </c:pt>
                <c:pt idx="77">
                  <c:v>32831</c:v>
                </c:pt>
                <c:pt idx="78">
                  <c:v>32758</c:v>
                </c:pt>
                <c:pt idx="79">
                  <c:v>32685</c:v>
                </c:pt>
                <c:pt idx="80">
                  <c:v>32612</c:v>
                </c:pt>
                <c:pt idx="81">
                  <c:v>32538</c:v>
                </c:pt>
                <c:pt idx="82">
                  <c:v>32465</c:v>
                </c:pt>
                <c:pt idx="83">
                  <c:v>32391</c:v>
                </c:pt>
                <c:pt idx="84">
                  <c:v>32318</c:v>
                </c:pt>
                <c:pt idx="85">
                  <c:v>32244</c:v>
                </c:pt>
                <c:pt idx="86">
                  <c:v>32170</c:v>
                </c:pt>
                <c:pt idx="87">
                  <c:v>32096</c:v>
                </c:pt>
                <c:pt idx="88">
                  <c:v>32022</c:v>
                </c:pt>
                <c:pt idx="89">
                  <c:v>31948</c:v>
                </c:pt>
                <c:pt idx="90">
                  <c:v>31874</c:v>
                </c:pt>
                <c:pt idx="91">
                  <c:v>31800</c:v>
                </c:pt>
                <c:pt idx="92">
                  <c:v>31725</c:v>
                </c:pt>
                <c:pt idx="93">
                  <c:v>31650</c:v>
                </c:pt>
                <c:pt idx="94">
                  <c:v>31576</c:v>
                </c:pt>
                <c:pt idx="95">
                  <c:v>31501</c:v>
                </c:pt>
                <c:pt idx="96">
                  <c:v>31426</c:v>
                </c:pt>
                <c:pt idx="97">
                  <c:v>31351</c:v>
                </c:pt>
                <c:pt idx="98">
                  <c:v>31276</c:v>
                </c:pt>
                <c:pt idx="99">
                  <c:v>31200</c:v>
                </c:pt>
                <c:pt idx="100">
                  <c:v>31125</c:v>
                </c:pt>
                <c:pt idx="101">
                  <c:v>31049</c:v>
                </c:pt>
                <c:pt idx="102">
                  <c:v>30974</c:v>
                </c:pt>
                <c:pt idx="103">
                  <c:v>30898</c:v>
                </c:pt>
                <c:pt idx="104">
                  <c:v>30822</c:v>
                </c:pt>
                <c:pt idx="105">
                  <c:v>30746</c:v>
                </c:pt>
                <c:pt idx="106">
                  <c:v>30670</c:v>
                </c:pt>
                <c:pt idx="107">
                  <c:v>30594</c:v>
                </c:pt>
                <c:pt idx="108">
                  <c:v>30517</c:v>
                </c:pt>
                <c:pt idx="109">
                  <c:v>30441</c:v>
                </c:pt>
                <c:pt idx="110">
                  <c:v>30364</c:v>
                </c:pt>
                <c:pt idx="111">
                  <c:v>30288</c:v>
                </c:pt>
                <c:pt idx="112">
                  <c:v>30211</c:v>
                </c:pt>
                <c:pt idx="113">
                  <c:v>30134</c:v>
                </c:pt>
                <c:pt idx="114">
                  <c:v>30057</c:v>
                </c:pt>
                <c:pt idx="115">
                  <c:v>29980</c:v>
                </c:pt>
                <c:pt idx="116">
                  <c:v>29903</c:v>
                </c:pt>
                <c:pt idx="117">
                  <c:v>29825</c:v>
                </c:pt>
                <c:pt idx="118">
                  <c:v>29748</c:v>
                </c:pt>
                <c:pt idx="119">
                  <c:v>29670</c:v>
                </c:pt>
                <c:pt idx="120">
                  <c:v>29592</c:v>
                </c:pt>
                <c:pt idx="121">
                  <c:v>29514</c:v>
                </c:pt>
                <c:pt idx="122">
                  <c:v>29436</c:v>
                </c:pt>
                <c:pt idx="123">
                  <c:v>29358</c:v>
                </c:pt>
                <c:pt idx="124">
                  <c:v>29280</c:v>
                </c:pt>
                <c:pt idx="125">
                  <c:v>29202</c:v>
                </c:pt>
                <c:pt idx="126">
                  <c:v>29123</c:v>
                </c:pt>
                <c:pt idx="127">
                  <c:v>29045</c:v>
                </c:pt>
                <c:pt idx="128">
                  <c:v>28966</c:v>
                </c:pt>
                <c:pt idx="129">
                  <c:v>28887</c:v>
                </c:pt>
                <c:pt idx="130">
                  <c:v>28808</c:v>
                </c:pt>
                <c:pt idx="131">
                  <c:v>28729</c:v>
                </c:pt>
                <c:pt idx="132">
                  <c:v>28650</c:v>
                </c:pt>
                <c:pt idx="133">
                  <c:v>28571</c:v>
                </c:pt>
                <c:pt idx="134">
                  <c:v>28491</c:v>
                </c:pt>
                <c:pt idx="135">
                  <c:v>28412</c:v>
                </c:pt>
                <c:pt idx="136">
                  <c:v>28332</c:v>
                </c:pt>
                <c:pt idx="137">
                  <c:v>28252</c:v>
                </c:pt>
                <c:pt idx="138">
                  <c:v>28172</c:v>
                </c:pt>
                <c:pt idx="139">
                  <c:v>28092</c:v>
                </c:pt>
                <c:pt idx="140">
                  <c:v>28012</c:v>
                </c:pt>
                <c:pt idx="141">
                  <c:v>27932</c:v>
                </c:pt>
                <c:pt idx="142">
                  <c:v>27852</c:v>
                </c:pt>
                <c:pt idx="143">
                  <c:v>27771</c:v>
                </c:pt>
                <c:pt idx="144">
                  <c:v>27690</c:v>
                </c:pt>
                <c:pt idx="145">
                  <c:v>27610</c:v>
                </c:pt>
                <c:pt idx="146">
                  <c:v>27529</c:v>
                </c:pt>
                <c:pt idx="147">
                  <c:v>27448</c:v>
                </c:pt>
                <c:pt idx="148">
                  <c:v>27367</c:v>
                </c:pt>
                <c:pt idx="149">
                  <c:v>27285</c:v>
                </c:pt>
                <c:pt idx="150">
                  <c:v>27204</c:v>
                </c:pt>
                <c:pt idx="151">
                  <c:v>27122</c:v>
                </c:pt>
                <c:pt idx="152">
                  <c:v>27041</c:v>
                </c:pt>
                <c:pt idx="153">
                  <c:v>26959</c:v>
                </c:pt>
                <c:pt idx="154">
                  <c:v>26877</c:v>
                </c:pt>
                <c:pt idx="155">
                  <c:v>26795</c:v>
                </c:pt>
                <c:pt idx="156">
                  <c:v>26713</c:v>
                </c:pt>
                <c:pt idx="157">
                  <c:v>26631</c:v>
                </c:pt>
                <c:pt idx="158">
                  <c:v>26548</c:v>
                </c:pt>
                <c:pt idx="159">
                  <c:v>26466</c:v>
                </c:pt>
                <c:pt idx="160">
                  <c:v>26383</c:v>
                </c:pt>
                <c:pt idx="161">
                  <c:v>26301</c:v>
                </c:pt>
                <c:pt idx="162">
                  <c:v>26218</c:v>
                </c:pt>
                <c:pt idx="163">
                  <c:v>26135</c:v>
                </c:pt>
                <c:pt idx="164">
                  <c:v>26051</c:v>
                </c:pt>
                <c:pt idx="165">
                  <c:v>25968</c:v>
                </c:pt>
                <c:pt idx="166">
                  <c:v>25885</c:v>
                </c:pt>
                <c:pt idx="167">
                  <c:v>25801</c:v>
                </c:pt>
                <c:pt idx="168">
                  <c:v>25718</c:v>
                </c:pt>
                <c:pt idx="169">
                  <c:v>25634</c:v>
                </c:pt>
                <c:pt idx="170">
                  <c:v>25550</c:v>
                </c:pt>
                <c:pt idx="171">
                  <c:v>25466</c:v>
                </c:pt>
                <c:pt idx="172">
                  <c:v>25382</c:v>
                </c:pt>
                <c:pt idx="173">
                  <c:v>25298</c:v>
                </c:pt>
                <c:pt idx="174">
                  <c:v>25213</c:v>
                </c:pt>
                <c:pt idx="175">
                  <c:v>25129</c:v>
                </c:pt>
                <c:pt idx="176">
                  <c:v>25044</c:v>
                </c:pt>
                <c:pt idx="177">
                  <c:v>24959</c:v>
                </c:pt>
                <c:pt idx="178">
                  <c:v>24874</c:v>
                </c:pt>
                <c:pt idx="179">
                  <c:v>24789</c:v>
                </c:pt>
                <c:pt idx="180">
                  <c:v>24704</c:v>
                </c:pt>
                <c:pt idx="181">
                  <c:v>24619</c:v>
                </c:pt>
                <c:pt idx="182">
                  <c:v>24533</c:v>
                </c:pt>
                <c:pt idx="183">
                  <c:v>24448</c:v>
                </c:pt>
                <c:pt idx="184">
                  <c:v>24362</c:v>
                </c:pt>
                <c:pt idx="185">
                  <c:v>24276</c:v>
                </c:pt>
                <c:pt idx="186">
                  <c:v>24190</c:v>
                </c:pt>
                <c:pt idx="187">
                  <c:v>24104</c:v>
                </c:pt>
                <c:pt idx="188">
                  <c:v>24018</c:v>
                </c:pt>
                <c:pt idx="189">
                  <c:v>23931</c:v>
                </c:pt>
                <c:pt idx="190">
                  <c:v>23845</c:v>
                </c:pt>
                <c:pt idx="191">
                  <c:v>23758</c:v>
                </c:pt>
                <c:pt idx="192">
                  <c:v>23671</c:v>
                </c:pt>
                <c:pt idx="193">
                  <c:v>23585</c:v>
                </c:pt>
                <c:pt idx="194">
                  <c:v>23498</c:v>
                </c:pt>
                <c:pt idx="195">
                  <c:v>23410</c:v>
                </c:pt>
                <c:pt idx="196">
                  <c:v>23323</c:v>
                </c:pt>
                <c:pt idx="197">
                  <c:v>23236</c:v>
                </c:pt>
                <c:pt idx="198">
                  <c:v>23148</c:v>
                </c:pt>
                <c:pt idx="199">
                  <c:v>23060</c:v>
                </c:pt>
                <c:pt idx="200">
                  <c:v>22973</c:v>
                </c:pt>
                <c:pt idx="201">
                  <c:v>22885</c:v>
                </c:pt>
                <c:pt idx="202">
                  <c:v>22797</c:v>
                </c:pt>
                <c:pt idx="203">
                  <c:v>22708</c:v>
                </c:pt>
                <c:pt idx="204">
                  <c:v>22620</c:v>
                </c:pt>
                <c:pt idx="205">
                  <c:v>22531</c:v>
                </c:pt>
                <c:pt idx="206">
                  <c:v>22443</c:v>
                </c:pt>
                <c:pt idx="207">
                  <c:v>22354</c:v>
                </c:pt>
                <c:pt idx="208">
                  <c:v>22265</c:v>
                </c:pt>
                <c:pt idx="209">
                  <c:v>22176</c:v>
                </c:pt>
                <c:pt idx="210">
                  <c:v>22087</c:v>
                </c:pt>
                <c:pt idx="211">
                  <c:v>21998</c:v>
                </c:pt>
                <c:pt idx="212">
                  <c:v>21908</c:v>
                </c:pt>
                <c:pt idx="213">
                  <c:v>21819</c:v>
                </c:pt>
                <c:pt idx="214">
                  <c:v>21729</c:v>
                </c:pt>
                <c:pt idx="215">
                  <c:v>21639</c:v>
                </c:pt>
                <c:pt idx="216">
                  <c:v>21549</c:v>
                </c:pt>
                <c:pt idx="217">
                  <c:v>21459</c:v>
                </c:pt>
                <c:pt idx="218">
                  <c:v>21369</c:v>
                </c:pt>
                <c:pt idx="219">
                  <c:v>21278</c:v>
                </c:pt>
                <c:pt idx="220">
                  <c:v>21188</c:v>
                </c:pt>
                <c:pt idx="221">
                  <c:v>21097</c:v>
                </c:pt>
                <c:pt idx="222">
                  <c:v>21006</c:v>
                </c:pt>
                <c:pt idx="223">
                  <c:v>20915</c:v>
                </c:pt>
                <c:pt idx="224">
                  <c:v>20824</c:v>
                </c:pt>
                <c:pt idx="225">
                  <c:v>20733</c:v>
                </c:pt>
                <c:pt idx="226">
                  <c:v>20641</c:v>
                </c:pt>
                <c:pt idx="227">
                  <c:v>20550</c:v>
                </c:pt>
                <c:pt idx="228">
                  <c:v>20458</c:v>
                </c:pt>
                <c:pt idx="229">
                  <c:v>20367</c:v>
                </c:pt>
                <c:pt idx="230">
                  <c:v>20275</c:v>
                </c:pt>
                <c:pt idx="231">
                  <c:v>20183</c:v>
                </c:pt>
                <c:pt idx="232">
                  <c:v>20090</c:v>
                </c:pt>
                <c:pt idx="233">
                  <c:v>19998</c:v>
                </c:pt>
                <c:pt idx="234">
                  <c:v>19905</c:v>
                </c:pt>
                <c:pt idx="235">
                  <c:v>19813</c:v>
                </c:pt>
                <c:pt idx="236">
                  <c:v>19720</c:v>
                </c:pt>
                <c:pt idx="237">
                  <c:v>19627</c:v>
                </c:pt>
                <c:pt idx="238">
                  <c:v>19534</c:v>
                </c:pt>
                <c:pt idx="239">
                  <c:v>19441</c:v>
                </c:pt>
                <c:pt idx="240">
                  <c:v>19348</c:v>
                </c:pt>
                <c:pt idx="241">
                  <c:v>19254</c:v>
                </c:pt>
                <c:pt idx="242">
                  <c:v>19160</c:v>
                </c:pt>
                <c:pt idx="243">
                  <c:v>19067</c:v>
                </c:pt>
                <c:pt idx="244">
                  <c:v>18973</c:v>
                </c:pt>
                <c:pt idx="245">
                  <c:v>18879</c:v>
                </c:pt>
                <c:pt idx="246">
                  <c:v>18784</c:v>
                </c:pt>
                <c:pt idx="247">
                  <c:v>18690</c:v>
                </c:pt>
                <c:pt idx="248">
                  <c:v>18596</c:v>
                </c:pt>
                <c:pt idx="249">
                  <c:v>18501</c:v>
                </c:pt>
                <c:pt idx="250">
                  <c:v>18406</c:v>
                </c:pt>
                <c:pt idx="251">
                  <c:v>18311</c:v>
                </c:pt>
                <c:pt idx="252">
                  <c:v>18216</c:v>
                </c:pt>
                <c:pt idx="253">
                  <c:v>18121</c:v>
                </c:pt>
                <c:pt idx="254">
                  <c:v>18026</c:v>
                </c:pt>
                <c:pt idx="255">
                  <c:v>17930</c:v>
                </c:pt>
                <c:pt idx="256">
                  <c:v>17834</c:v>
                </c:pt>
                <c:pt idx="257">
                  <c:v>17739</c:v>
                </c:pt>
                <c:pt idx="258">
                  <c:v>17643</c:v>
                </c:pt>
                <c:pt idx="259">
                  <c:v>17547</c:v>
                </c:pt>
                <c:pt idx="260">
                  <c:v>17450</c:v>
                </c:pt>
                <c:pt idx="261">
                  <c:v>17354</c:v>
                </c:pt>
                <c:pt idx="262">
                  <c:v>17258</c:v>
                </c:pt>
                <c:pt idx="263">
                  <c:v>17161</c:v>
                </c:pt>
                <c:pt idx="264">
                  <c:v>17064</c:v>
                </c:pt>
                <c:pt idx="265">
                  <c:v>16967</c:v>
                </c:pt>
                <c:pt idx="266">
                  <c:v>16870</c:v>
                </c:pt>
                <c:pt idx="267">
                  <c:v>16773</c:v>
                </c:pt>
                <c:pt idx="268">
                  <c:v>16675</c:v>
                </c:pt>
                <c:pt idx="269">
                  <c:v>16578</c:v>
                </c:pt>
                <c:pt idx="270">
                  <c:v>16480</c:v>
                </c:pt>
                <c:pt idx="271">
                  <c:v>16382</c:v>
                </c:pt>
                <c:pt idx="272">
                  <c:v>16284</c:v>
                </c:pt>
                <c:pt idx="273">
                  <c:v>16186</c:v>
                </c:pt>
                <c:pt idx="274">
                  <c:v>16088</c:v>
                </c:pt>
                <c:pt idx="275">
                  <c:v>15989</c:v>
                </c:pt>
                <c:pt idx="276">
                  <c:v>15891</c:v>
                </c:pt>
                <c:pt idx="277">
                  <c:v>15792</c:v>
                </c:pt>
                <c:pt idx="278">
                  <c:v>15693</c:v>
                </c:pt>
                <c:pt idx="279">
                  <c:v>15594</c:v>
                </c:pt>
                <c:pt idx="280">
                  <c:v>15495</c:v>
                </c:pt>
                <c:pt idx="281">
                  <c:v>15395</c:v>
                </c:pt>
                <c:pt idx="282">
                  <c:v>15296</c:v>
                </c:pt>
                <c:pt idx="283">
                  <c:v>15196</c:v>
                </c:pt>
                <c:pt idx="284">
                  <c:v>15096</c:v>
                </c:pt>
                <c:pt idx="285">
                  <c:v>14996</c:v>
                </c:pt>
                <c:pt idx="286">
                  <c:v>14896</c:v>
                </c:pt>
                <c:pt idx="287">
                  <c:v>14796</c:v>
                </c:pt>
                <c:pt idx="288">
                  <c:v>14695</c:v>
                </c:pt>
                <c:pt idx="289">
                  <c:v>14595</c:v>
                </c:pt>
                <c:pt idx="290">
                  <c:v>14494</c:v>
                </c:pt>
                <c:pt idx="291">
                  <c:v>14393</c:v>
                </c:pt>
                <c:pt idx="292">
                  <c:v>14292</c:v>
                </c:pt>
                <c:pt idx="293">
                  <c:v>14191</c:v>
                </c:pt>
                <c:pt idx="294">
                  <c:v>14090</c:v>
                </c:pt>
                <c:pt idx="295">
                  <c:v>13988</c:v>
                </c:pt>
                <c:pt idx="296">
                  <c:v>13886</c:v>
                </c:pt>
                <c:pt idx="297">
                  <c:v>13785</c:v>
                </c:pt>
                <c:pt idx="298">
                  <c:v>13683</c:v>
                </c:pt>
                <c:pt idx="299">
                  <c:v>13581</c:v>
                </c:pt>
                <c:pt idx="300">
                  <c:v>13478</c:v>
                </c:pt>
                <c:pt idx="301">
                  <c:v>13376</c:v>
                </c:pt>
                <c:pt idx="302">
                  <c:v>13273</c:v>
                </c:pt>
                <c:pt idx="303">
                  <c:v>13170</c:v>
                </c:pt>
                <c:pt idx="304">
                  <c:v>13068</c:v>
                </c:pt>
                <c:pt idx="305">
                  <c:v>12965</c:v>
                </c:pt>
                <c:pt idx="306">
                  <c:v>12861</c:v>
                </c:pt>
                <c:pt idx="307">
                  <c:v>12758</c:v>
                </c:pt>
                <c:pt idx="308">
                  <c:v>12654</c:v>
                </c:pt>
                <c:pt idx="309">
                  <c:v>12551</c:v>
                </c:pt>
                <c:pt idx="310">
                  <c:v>12447</c:v>
                </c:pt>
                <c:pt idx="311">
                  <c:v>12343</c:v>
                </c:pt>
                <c:pt idx="312">
                  <c:v>12239</c:v>
                </c:pt>
                <c:pt idx="313">
                  <c:v>12134</c:v>
                </c:pt>
                <c:pt idx="314">
                  <c:v>12030</c:v>
                </c:pt>
                <c:pt idx="315">
                  <c:v>11925</c:v>
                </c:pt>
                <c:pt idx="316">
                  <c:v>11820</c:v>
                </c:pt>
                <c:pt idx="317">
                  <c:v>11715</c:v>
                </c:pt>
                <c:pt idx="318">
                  <c:v>11610</c:v>
                </c:pt>
                <c:pt idx="319">
                  <c:v>11505</c:v>
                </c:pt>
                <c:pt idx="320">
                  <c:v>11400</c:v>
                </c:pt>
                <c:pt idx="321">
                  <c:v>11294</c:v>
                </c:pt>
                <c:pt idx="322">
                  <c:v>11188</c:v>
                </c:pt>
                <c:pt idx="323">
                  <c:v>11082</c:v>
                </c:pt>
                <c:pt idx="324">
                  <c:v>10976</c:v>
                </c:pt>
                <c:pt idx="325">
                  <c:v>10870</c:v>
                </c:pt>
                <c:pt idx="326">
                  <c:v>10763</c:v>
                </c:pt>
                <c:pt idx="327">
                  <c:v>10657</c:v>
                </c:pt>
                <c:pt idx="328">
                  <c:v>10550</c:v>
                </c:pt>
                <c:pt idx="329">
                  <c:v>10443</c:v>
                </c:pt>
                <c:pt idx="330">
                  <c:v>10336</c:v>
                </c:pt>
                <c:pt idx="331">
                  <c:v>10229</c:v>
                </c:pt>
                <c:pt idx="332">
                  <c:v>10122</c:v>
                </c:pt>
                <c:pt idx="333">
                  <c:v>10014</c:v>
                </c:pt>
                <c:pt idx="334">
                  <c:v>9906</c:v>
                </c:pt>
                <c:pt idx="335">
                  <c:v>9798</c:v>
                </c:pt>
                <c:pt idx="336">
                  <c:v>9690</c:v>
                </c:pt>
                <c:pt idx="337">
                  <c:v>9582</c:v>
                </c:pt>
                <c:pt idx="338">
                  <c:v>9474</c:v>
                </c:pt>
                <c:pt idx="339">
                  <c:v>9365</c:v>
                </c:pt>
                <c:pt idx="340">
                  <c:v>9256</c:v>
                </c:pt>
                <c:pt idx="341">
                  <c:v>9148</c:v>
                </c:pt>
                <c:pt idx="342">
                  <c:v>9039</c:v>
                </c:pt>
                <c:pt idx="343">
                  <c:v>8929</c:v>
                </c:pt>
                <c:pt idx="344">
                  <c:v>8820</c:v>
                </c:pt>
                <c:pt idx="345">
                  <c:v>8710</c:v>
                </c:pt>
                <c:pt idx="346">
                  <c:v>8601</c:v>
                </c:pt>
                <c:pt idx="347">
                  <c:v>8491</c:v>
                </c:pt>
                <c:pt idx="348">
                  <c:v>8381</c:v>
                </c:pt>
                <c:pt idx="349">
                  <c:v>8271</c:v>
                </c:pt>
                <c:pt idx="350">
                  <c:v>8160</c:v>
                </c:pt>
                <c:pt idx="351">
                  <c:v>8050</c:v>
                </c:pt>
                <c:pt idx="352">
                  <c:v>7939</c:v>
                </c:pt>
                <c:pt idx="353">
                  <c:v>7828</c:v>
                </c:pt>
                <c:pt idx="354">
                  <c:v>7717</c:v>
                </c:pt>
                <c:pt idx="355">
                  <c:v>7606</c:v>
                </c:pt>
                <c:pt idx="356">
                  <c:v>7494</c:v>
                </c:pt>
                <c:pt idx="357">
                  <c:v>7383</c:v>
                </c:pt>
                <c:pt idx="358">
                  <c:v>7271</c:v>
                </c:pt>
                <c:pt idx="359">
                  <c:v>7159</c:v>
                </c:pt>
                <c:pt idx="360">
                  <c:v>7047</c:v>
                </c:pt>
                <c:pt idx="361">
                  <c:v>6935</c:v>
                </c:pt>
                <c:pt idx="362">
                  <c:v>6822</c:v>
                </c:pt>
                <c:pt idx="363">
                  <c:v>6710</c:v>
                </c:pt>
                <c:pt idx="364">
                  <c:v>6597</c:v>
                </c:pt>
                <c:pt idx="365">
                  <c:v>6484</c:v>
                </c:pt>
                <c:pt idx="366">
                  <c:v>6371</c:v>
                </c:pt>
                <c:pt idx="367">
                  <c:v>6258</c:v>
                </c:pt>
                <c:pt idx="368">
                  <c:v>6144</c:v>
                </c:pt>
                <c:pt idx="369">
                  <c:v>6031</c:v>
                </c:pt>
                <c:pt idx="370">
                  <c:v>5917</c:v>
                </c:pt>
                <c:pt idx="371">
                  <c:v>5803</c:v>
                </c:pt>
                <c:pt idx="372">
                  <c:v>5689</c:v>
                </c:pt>
                <c:pt idx="373">
                  <c:v>5574</c:v>
                </c:pt>
                <c:pt idx="374">
                  <c:v>5460</c:v>
                </c:pt>
                <c:pt idx="375">
                  <c:v>5345</c:v>
                </c:pt>
                <c:pt idx="376">
                  <c:v>5230</c:v>
                </c:pt>
                <c:pt idx="377">
                  <c:v>5115</c:v>
                </c:pt>
                <c:pt idx="378">
                  <c:v>5000</c:v>
                </c:pt>
                <c:pt idx="379">
                  <c:v>4885</c:v>
                </c:pt>
                <c:pt idx="380">
                  <c:v>4769</c:v>
                </c:pt>
                <c:pt idx="381">
                  <c:v>4654</c:v>
                </c:pt>
                <c:pt idx="382">
                  <c:v>4538</c:v>
                </c:pt>
                <c:pt idx="383">
                  <c:v>4422</c:v>
                </c:pt>
                <c:pt idx="384">
                  <c:v>4305</c:v>
                </c:pt>
                <c:pt idx="385">
                  <c:v>4189</c:v>
                </c:pt>
                <c:pt idx="386">
                  <c:v>4072</c:v>
                </c:pt>
                <c:pt idx="387">
                  <c:v>3956</c:v>
                </c:pt>
                <c:pt idx="388">
                  <c:v>3839</c:v>
                </c:pt>
                <c:pt idx="389">
                  <c:v>3721</c:v>
                </c:pt>
                <c:pt idx="390">
                  <c:v>3604</c:v>
                </c:pt>
                <c:pt idx="391">
                  <c:v>3487</c:v>
                </c:pt>
                <c:pt idx="392">
                  <c:v>3369</c:v>
                </c:pt>
                <c:pt idx="393">
                  <c:v>3251</c:v>
                </c:pt>
                <c:pt idx="394">
                  <c:v>3133</c:v>
                </c:pt>
                <c:pt idx="395">
                  <c:v>3015</c:v>
                </c:pt>
                <c:pt idx="396">
                  <c:v>2896</c:v>
                </c:pt>
                <c:pt idx="397">
                  <c:v>2778</c:v>
                </c:pt>
                <c:pt idx="398">
                  <c:v>2659</c:v>
                </c:pt>
                <c:pt idx="399">
                  <c:v>2540</c:v>
                </c:pt>
                <c:pt idx="400">
                  <c:v>2421</c:v>
                </c:pt>
                <c:pt idx="401">
                  <c:v>2302</c:v>
                </c:pt>
                <c:pt idx="402">
                  <c:v>2182</c:v>
                </c:pt>
                <c:pt idx="403">
                  <c:v>2063</c:v>
                </c:pt>
                <c:pt idx="404">
                  <c:v>1943</c:v>
                </c:pt>
                <c:pt idx="405">
                  <c:v>1823</c:v>
                </c:pt>
                <c:pt idx="406">
                  <c:v>1702</c:v>
                </c:pt>
                <c:pt idx="407">
                  <c:v>1582</c:v>
                </c:pt>
                <c:pt idx="408">
                  <c:v>1461</c:v>
                </c:pt>
                <c:pt idx="409">
                  <c:v>1341</c:v>
                </c:pt>
                <c:pt idx="410">
                  <c:v>1220</c:v>
                </c:pt>
                <c:pt idx="411">
                  <c:v>1099</c:v>
                </c:pt>
                <c:pt idx="412">
                  <c:v>977</c:v>
                </c:pt>
                <c:pt idx="413">
                  <c:v>856</c:v>
                </c:pt>
                <c:pt idx="414">
                  <c:v>734</c:v>
                </c:pt>
                <c:pt idx="415">
                  <c:v>612</c:v>
                </c:pt>
                <c:pt idx="416">
                  <c:v>490</c:v>
                </c:pt>
                <c:pt idx="417">
                  <c:v>368</c:v>
                </c:pt>
                <c:pt idx="418">
                  <c:v>246</c:v>
                </c:pt>
                <c:pt idx="419">
                  <c:v>123</c:v>
                </c:pt>
              </c:numCache>
            </c:numRef>
          </c:val>
          <c:extLst>
            <c:ext xmlns:c16="http://schemas.microsoft.com/office/drawing/2014/chart" uri="{C3380CC4-5D6E-409C-BE32-E72D297353CC}">
              <c16:uniqueId val="{00000001-11E9-419D-BC60-A0C1596F0E3C}"/>
            </c:ext>
          </c:extLst>
        </c:ser>
        <c:dLbls>
          <c:showLegendKey val="0"/>
          <c:showVal val="0"/>
          <c:showCatName val="0"/>
          <c:showSerName val="0"/>
          <c:showPercent val="0"/>
          <c:showBubbleSize val="0"/>
        </c:dLbls>
        <c:gapWidth val="0"/>
        <c:overlap val="100"/>
        <c:axId val="790195080"/>
        <c:axId val="790199760"/>
      </c:barChart>
      <c:catAx>
        <c:axId val="790195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90199760"/>
        <c:crosses val="autoZero"/>
        <c:auto val="1"/>
        <c:lblAlgn val="ctr"/>
        <c:lblOffset val="100"/>
        <c:noMultiLvlLbl val="0"/>
      </c:catAx>
      <c:valAx>
        <c:axId val="790199760"/>
        <c:scaling>
          <c:orientation val="minMax"/>
        </c:scaling>
        <c:delete val="0"/>
        <c:axPos val="l"/>
        <c:majorGridlines>
          <c:spPr>
            <a:ln w="9525" cap="flat" cmpd="sng" algn="ctr">
              <a:solidFill>
                <a:schemeClr val="tx1">
                  <a:lumMod val="15000"/>
                  <a:lumOff val="85000"/>
                </a:schemeClr>
              </a:solidFill>
              <a:round/>
            </a:ln>
            <a:effectLst/>
          </c:spPr>
        </c:majorGridlines>
        <c:numFmt formatCode="#,##0&quot;円&quot;;[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90195080"/>
        <c:crosses val="autoZero"/>
        <c:crossBetween val="between"/>
      </c:valAx>
      <c:spPr>
        <a:noFill/>
        <a:ln>
          <a:noFill/>
        </a:ln>
        <a:effectLst/>
      </c:spPr>
    </c:plotArea>
    <c:legend>
      <c:legendPos val="b"/>
      <c:layout>
        <c:manualLayout>
          <c:xMode val="edge"/>
          <c:yMode val="edge"/>
          <c:x val="0.87796146142356646"/>
          <c:y val="2.1092480373753258E-2"/>
          <c:w val="0.10459170796468271"/>
          <c:h val="0.100611150896792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住宅ローン返済における元金返済と利息の支払い</a:t>
            </a:r>
            <a:r>
              <a:rPr lang="ja-JP" altLang="en-US"/>
              <a:t>（元金均等返済）</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8.8949926301270937E-2"/>
          <c:y val="9.0196857573686298E-2"/>
          <c:w val="0.90158154943303914"/>
          <c:h val="0.82118469732322263"/>
        </c:manualLayout>
      </c:layout>
      <c:barChart>
        <c:barDir val="col"/>
        <c:grouping val="stacked"/>
        <c:varyColors val="0"/>
        <c:ser>
          <c:idx val="0"/>
          <c:order val="0"/>
          <c:tx>
            <c:strRef>
              <c:f>'償還予定表（元金均等返済）'!$H$14</c:f>
              <c:strCache>
                <c:ptCount val="1"/>
                <c:pt idx="0">
                  <c:v>元金</c:v>
                </c:pt>
              </c:strCache>
            </c:strRef>
          </c:tx>
          <c:spPr>
            <a:gradFill>
              <a:gsLst>
                <a:gs pos="0">
                  <a:schemeClr val="accent1">
                    <a:lumMod val="60000"/>
                    <a:lumOff val="40000"/>
                  </a:schemeClr>
                </a:gs>
                <a:gs pos="50000">
                  <a:schemeClr val="accent1">
                    <a:lumMod val="20000"/>
                    <a:lumOff val="80000"/>
                  </a:schemeClr>
                </a:gs>
                <a:gs pos="100000">
                  <a:schemeClr val="accent1">
                    <a:lumMod val="60000"/>
                    <a:lumOff val="40000"/>
                  </a:schemeClr>
                </a:gs>
              </a:gsLst>
              <a:lin ang="5400000" scaled="1"/>
            </a:gradFill>
            <a:ln>
              <a:noFill/>
            </a:ln>
            <a:effectLst/>
          </c:spPr>
          <c:invertIfNegative val="0"/>
          <c:cat>
            <c:strRef>
              <c:f>'償還予定表（元金均等返済）'!$B$15:$B$434</c:f>
              <c:strCache>
                <c:ptCount val="409"/>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pt idx="408">
                  <c:v>35年目</c:v>
                </c:pt>
              </c:strCache>
            </c:strRef>
          </c:cat>
          <c:val>
            <c:numRef>
              <c:f>'償還予定表（元金均等返済）'!$H$15:$H$434</c:f>
              <c:numCache>
                <c:formatCode>#,##0_);[Red]\(#,##0\)</c:formatCode>
                <c:ptCount val="420"/>
                <c:pt idx="0">
                  <c:v>59523</c:v>
                </c:pt>
                <c:pt idx="1">
                  <c:v>59523</c:v>
                </c:pt>
                <c:pt idx="2">
                  <c:v>59523</c:v>
                </c:pt>
                <c:pt idx="3">
                  <c:v>59523</c:v>
                </c:pt>
                <c:pt idx="4">
                  <c:v>59523</c:v>
                </c:pt>
                <c:pt idx="5">
                  <c:v>59523</c:v>
                </c:pt>
                <c:pt idx="6">
                  <c:v>59523</c:v>
                </c:pt>
                <c:pt idx="7">
                  <c:v>59523</c:v>
                </c:pt>
                <c:pt idx="8">
                  <c:v>59523</c:v>
                </c:pt>
                <c:pt idx="9">
                  <c:v>59523</c:v>
                </c:pt>
                <c:pt idx="10">
                  <c:v>59523</c:v>
                </c:pt>
                <c:pt idx="11">
                  <c:v>59523</c:v>
                </c:pt>
                <c:pt idx="12">
                  <c:v>59523</c:v>
                </c:pt>
                <c:pt idx="13">
                  <c:v>59523</c:v>
                </c:pt>
                <c:pt idx="14">
                  <c:v>59523</c:v>
                </c:pt>
                <c:pt idx="15">
                  <c:v>59523</c:v>
                </c:pt>
                <c:pt idx="16">
                  <c:v>59523</c:v>
                </c:pt>
                <c:pt idx="17">
                  <c:v>59523</c:v>
                </c:pt>
                <c:pt idx="18">
                  <c:v>59523</c:v>
                </c:pt>
                <c:pt idx="19">
                  <c:v>59523</c:v>
                </c:pt>
                <c:pt idx="20">
                  <c:v>59523</c:v>
                </c:pt>
                <c:pt idx="21">
                  <c:v>59523</c:v>
                </c:pt>
                <c:pt idx="22">
                  <c:v>59523</c:v>
                </c:pt>
                <c:pt idx="23">
                  <c:v>59523</c:v>
                </c:pt>
                <c:pt idx="24">
                  <c:v>59523</c:v>
                </c:pt>
                <c:pt idx="25">
                  <c:v>59523</c:v>
                </c:pt>
                <c:pt idx="26">
                  <c:v>59523</c:v>
                </c:pt>
                <c:pt idx="27">
                  <c:v>59523</c:v>
                </c:pt>
                <c:pt idx="28">
                  <c:v>59523</c:v>
                </c:pt>
                <c:pt idx="29">
                  <c:v>59523</c:v>
                </c:pt>
                <c:pt idx="30">
                  <c:v>59523</c:v>
                </c:pt>
                <c:pt idx="31">
                  <c:v>59523</c:v>
                </c:pt>
                <c:pt idx="32">
                  <c:v>59523</c:v>
                </c:pt>
                <c:pt idx="33">
                  <c:v>59523</c:v>
                </c:pt>
                <c:pt idx="34">
                  <c:v>59523</c:v>
                </c:pt>
                <c:pt idx="35">
                  <c:v>59523</c:v>
                </c:pt>
                <c:pt idx="36">
                  <c:v>59523</c:v>
                </c:pt>
                <c:pt idx="37">
                  <c:v>59523</c:v>
                </c:pt>
                <c:pt idx="38">
                  <c:v>59523</c:v>
                </c:pt>
                <c:pt idx="39">
                  <c:v>59523</c:v>
                </c:pt>
                <c:pt idx="40">
                  <c:v>59523</c:v>
                </c:pt>
                <c:pt idx="41">
                  <c:v>59523</c:v>
                </c:pt>
                <c:pt idx="42">
                  <c:v>59523</c:v>
                </c:pt>
                <c:pt idx="43">
                  <c:v>59523</c:v>
                </c:pt>
                <c:pt idx="44">
                  <c:v>59523</c:v>
                </c:pt>
                <c:pt idx="45">
                  <c:v>59523</c:v>
                </c:pt>
                <c:pt idx="46">
                  <c:v>59523</c:v>
                </c:pt>
                <c:pt idx="47">
                  <c:v>59523</c:v>
                </c:pt>
                <c:pt idx="48">
                  <c:v>59523</c:v>
                </c:pt>
                <c:pt idx="49">
                  <c:v>59523</c:v>
                </c:pt>
                <c:pt idx="50">
                  <c:v>59523</c:v>
                </c:pt>
                <c:pt idx="51">
                  <c:v>59523</c:v>
                </c:pt>
                <c:pt idx="52">
                  <c:v>59523</c:v>
                </c:pt>
                <c:pt idx="53">
                  <c:v>59523</c:v>
                </c:pt>
                <c:pt idx="54">
                  <c:v>59523</c:v>
                </c:pt>
                <c:pt idx="55">
                  <c:v>59523</c:v>
                </c:pt>
                <c:pt idx="56">
                  <c:v>59523</c:v>
                </c:pt>
                <c:pt idx="57">
                  <c:v>59523</c:v>
                </c:pt>
                <c:pt idx="58">
                  <c:v>59523</c:v>
                </c:pt>
                <c:pt idx="59">
                  <c:v>59523</c:v>
                </c:pt>
                <c:pt idx="60">
                  <c:v>59523</c:v>
                </c:pt>
                <c:pt idx="61">
                  <c:v>59523</c:v>
                </c:pt>
                <c:pt idx="62">
                  <c:v>59523</c:v>
                </c:pt>
                <c:pt idx="63">
                  <c:v>59523</c:v>
                </c:pt>
                <c:pt idx="64">
                  <c:v>59523</c:v>
                </c:pt>
                <c:pt idx="65">
                  <c:v>59523</c:v>
                </c:pt>
                <c:pt idx="66">
                  <c:v>59523</c:v>
                </c:pt>
                <c:pt idx="67">
                  <c:v>59523</c:v>
                </c:pt>
                <c:pt idx="68">
                  <c:v>59523</c:v>
                </c:pt>
                <c:pt idx="69">
                  <c:v>59523</c:v>
                </c:pt>
                <c:pt idx="70">
                  <c:v>59523</c:v>
                </c:pt>
                <c:pt idx="71">
                  <c:v>59523</c:v>
                </c:pt>
                <c:pt idx="72">
                  <c:v>59523</c:v>
                </c:pt>
                <c:pt idx="73">
                  <c:v>59523</c:v>
                </c:pt>
                <c:pt idx="74">
                  <c:v>59523</c:v>
                </c:pt>
                <c:pt idx="75">
                  <c:v>59523</c:v>
                </c:pt>
                <c:pt idx="76">
                  <c:v>59523</c:v>
                </c:pt>
                <c:pt idx="77">
                  <c:v>59523</c:v>
                </c:pt>
                <c:pt idx="78">
                  <c:v>59523</c:v>
                </c:pt>
                <c:pt idx="79">
                  <c:v>59523</c:v>
                </c:pt>
                <c:pt idx="80">
                  <c:v>59523</c:v>
                </c:pt>
                <c:pt idx="81">
                  <c:v>59523</c:v>
                </c:pt>
                <c:pt idx="82">
                  <c:v>59523</c:v>
                </c:pt>
                <c:pt idx="83">
                  <c:v>59523</c:v>
                </c:pt>
                <c:pt idx="84">
                  <c:v>59523</c:v>
                </c:pt>
                <c:pt idx="85">
                  <c:v>59523</c:v>
                </c:pt>
                <c:pt idx="86">
                  <c:v>59523</c:v>
                </c:pt>
                <c:pt idx="87">
                  <c:v>59523</c:v>
                </c:pt>
                <c:pt idx="88">
                  <c:v>59523</c:v>
                </c:pt>
                <c:pt idx="89">
                  <c:v>59523</c:v>
                </c:pt>
                <c:pt idx="90">
                  <c:v>59523</c:v>
                </c:pt>
                <c:pt idx="91">
                  <c:v>59523</c:v>
                </c:pt>
                <c:pt idx="92">
                  <c:v>59523</c:v>
                </c:pt>
                <c:pt idx="93">
                  <c:v>59523</c:v>
                </c:pt>
                <c:pt idx="94">
                  <c:v>59523</c:v>
                </c:pt>
                <c:pt idx="95">
                  <c:v>59523</c:v>
                </c:pt>
                <c:pt idx="96">
                  <c:v>59523</c:v>
                </c:pt>
                <c:pt idx="97">
                  <c:v>59523</c:v>
                </c:pt>
                <c:pt idx="98">
                  <c:v>59523</c:v>
                </c:pt>
                <c:pt idx="99">
                  <c:v>59523</c:v>
                </c:pt>
                <c:pt idx="100">
                  <c:v>59523</c:v>
                </c:pt>
                <c:pt idx="101">
                  <c:v>59523</c:v>
                </c:pt>
                <c:pt idx="102">
                  <c:v>59523</c:v>
                </c:pt>
                <c:pt idx="103">
                  <c:v>59523</c:v>
                </c:pt>
                <c:pt idx="104">
                  <c:v>59523</c:v>
                </c:pt>
                <c:pt idx="105">
                  <c:v>59523</c:v>
                </c:pt>
                <c:pt idx="106">
                  <c:v>59523</c:v>
                </c:pt>
                <c:pt idx="107">
                  <c:v>59523</c:v>
                </c:pt>
                <c:pt idx="108">
                  <c:v>59523</c:v>
                </c:pt>
                <c:pt idx="109">
                  <c:v>59523</c:v>
                </c:pt>
                <c:pt idx="110">
                  <c:v>59523</c:v>
                </c:pt>
                <c:pt idx="111">
                  <c:v>59523</c:v>
                </c:pt>
                <c:pt idx="112">
                  <c:v>59523</c:v>
                </c:pt>
                <c:pt idx="113">
                  <c:v>59523</c:v>
                </c:pt>
                <c:pt idx="114">
                  <c:v>59523</c:v>
                </c:pt>
                <c:pt idx="115">
                  <c:v>59523</c:v>
                </c:pt>
                <c:pt idx="116">
                  <c:v>59523</c:v>
                </c:pt>
                <c:pt idx="117">
                  <c:v>59523</c:v>
                </c:pt>
                <c:pt idx="118">
                  <c:v>59523</c:v>
                </c:pt>
                <c:pt idx="119">
                  <c:v>59523</c:v>
                </c:pt>
                <c:pt idx="120">
                  <c:v>59523</c:v>
                </c:pt>
                <c:pt idx="121">
                  <c:v>59523</c:v>
                </c:pt>
                <c:pt idx="122">
                  <c:v>59523</c:v>
                </c:pt>
                <c:pt idx="123">
                  <c:v>59523</c:v>
                </c:pt>
                <c:pt idx="124">
                  <c:v>59523</c:v>
                </c:pt>
                <c:pt idx="125">
                  <c:v>59523</c:v>
                </c:pt>
                <c:pt idx="126">
                  <c:v>59523</c:v>
                </c:pt>
                <c:pt idx="127">
                  <c:v>59523</c:v>
                </c:pt>
                <c:pt idx="128">
                  <c:v>59523</c:v>
                </c:pt>
                <c:pt idx="129">
                  <c:v>59523</c:v>
                </c:pt>
                <c:pt idx="130">
                  <c:v>59523</c:v>
                </c:pt>
                <c:pt idx="131">
                  <c:v>59523</c:v>
                </c:pt>
                <c:pt idx="132">
                  <c:v>59523</c:v>
                </c:pt>
                <c:pt idx="133">
                  <c:v>59523</c:v>
                </c:pt>
                <c:pt idx="134">
                  <c:v>59523</c:v>
                </c:pt>
                <c:pt idx="135">
                  <c:v>59523</c:v>
                </c:pt>
                <c:pt idx="136">
                  <c:v>59523</c:v>
                </c:pt>
                <c:pt idx="137">
                  <c:v>59523</c:v>
                </c:pt>
                <c:pt idx="138">
                  <c:v>59523</c:v>
                </c:pt>
                <c:pt idx="139">
                  <c:v>59523</c:v>
                </c:pt>
                <c:pt idx="140">
                  <c:v>59523</c:v>
                </c:pt>
                <c:pt idx="141">
                  <c:v>59523</c:v>
                </c:pt>
                <c:pt idx="142">
                  <c:v>59523</c:v>
                </c:pt>
                <c:pt idx="143">
                  <c:v>59523</c:v>
                </c:pt>
                <c:pt idx="144">
                  <c:v>59523</c:v>
                </c:pt>
                <c:pt idx="145">
                  <c:v>59523</c:v>
                </c:pt>
                <c:pt idx="146">
                  <c:v>59523</c:v>
                </c:pt>
                <c:pt idx="147">
                  <c:v>59523</c:v>
                </c:pt>
                <c:pt idx="148">
                  <c:v>59523</c:v>
                </c:pt>
                <c:pt idx="149">
                  <c:v>59523</c:v>
                </c:pt>
                <c:pt idx="150">
                  <c:v>59523</c:v>
                </c:pt>
                <c:pt idx="151">
                  <c:v>59523</c:v>
                </c:pt>
                <c:pt idx="152">
                  <c:v>59523</c:v>
                </c:pt>
                <c:pt idx="153">
                  <c:v>59523</c:v>
                </c:pt>
                <c:pt idx="154">
                  <c:v>59523</c:v>
                </c:pt>
                <c:pt idx="155">
                  <c:v>59523</c:v>
                </c:pt>
                <c:pt idx="156">
                  <c:v>59523</c:v>
                </c:pt>
                <c:pt idx="157">
                  <c:v>59523</c:v>
                </c:pt>
                <c:pt idx="158">
                  <c:v>59523</c:v>
                </c:pt>
                <c:pt idx="159">
                  <c:v>59523</c:v>
                </c:pt>
                <c:pt idx="160">
                  <c:v>59523</c:v>
                </c:pt>
                <c:pt idx="161">
                  <c:v>59523</c:v>
                </c:pt>
                <c:pt idx="162">
                  <c:v>59523</c:v>
                </c:pt>
                <c:pt idx="163">
                  <c:v>59523</c:v>
                </c:pt>
                <c:pt idx="164">
                  <c:v>59523</c:v>
                </c:pt>
                <c:pt idx="165">
                  <c:v>59523</c:v>
                </c:pt>
                <c:pt idx="166">
                  <c:v>59523</c:v>
                </c:pt>
                <c:pt idx="167">
                  <c:v>59523</c:v>
                </c:pt>
                <c:pt idx="168">
                  <c:v>59523</c:v>
                </c:pt>
                <c:pt idx="169">
                  <c:v>59523</c:v>
                </c:pt>
                <c:pt idx="170">
                  <c:v>59523</c:v>
                </c:pt>
                <c:pt idx="171">
                  <c:v>59523</c:v>
                </c:pt>
                <c:pt idx="172">
                  <c:v>59523</c:v>
                </c:pt>
                <c:pt idx="173">
                  <c:v>59523</c:v>
                </c:pt>
                <c:pt idx="174">
                  <c:v>59523</c:v>
                </c:pt>
                <c:pt idx="175">
                  <c:v>59523</c:v>
                </c:pt>
                <c:pt idx="176">
                  <c:v>59523</c:v>
                </c:pt>
                <c:pt idx="177">
                  <c:v>59523</c:v>
                </c:pt>
                <c:pt idx="178">
                  <c:v>59523</c:v>
                </c:pt>
                <c:pt idx="179">
                  <c:v>59523</c:v>
                </c:pt>
                <c:pt idx="180">
                  <c:v>59523</c:v>
                </c:pt>
                <c:pt idx="181">
                  <c:v>59523</c:v>
                </c:pt>
                <c:pt idx="182">
                  <c:v>59523</c:v>
                </c:pt>
                <c:pt idx="183">
                  <c:v>59523</c:v>
                </c:pt>
                <c:pt idx="184">
                  <c:v>59523</c:v>
                </c:pt>
                <c:pt idx="185">
                  <c:v>59523</c:v>
                </c:pt>
                <c:pt idx="186">
                  <c:v>59523</c:v>
                </c:pt>
                <c:pt idx="187">
                  <c:v>59523</c:v>
                </c:pt>
                <c:pt idx="188">
                  <c:v>59523</c:v>
                </c:pt>
                <c:pt idx="189">
                  <c:v>59523</c:v>
                </c:pt>
                <c:pt idx="190">
                  <c:v>59523</c:v>
                </c:pt>
                <c:pt idx="191">
                  <c:v>59523</c:v>
                </c:pt>
                <c:pt idx="192">
                  <c:v>59523</c:v>
                </c:pt>
                <c:pt idx="193">
                  <c:v>59523</c:v>
                </c:pt>
                <c:pt idx="194">
                  <c:v>59523</c:v>
                </c:pt>
                <c:pt idx="195">
                  <c:v>59523</c:v>
                </c:pt>
                <c:pt idx="196">
                  <c:v>59523</c:v>
                </c:pt>
                <c:pt idx="197">
                  <c:v>59523</c:v>
                </c:pt>
                <c:pt idx="198">
                  <c:v>59523</c:v>
                </c:pt>
                <c:pt idx="199">
                  <c:v>59523</c:v>
                </c:pt>
                <c:pt idx="200">
                  <c:v>59523</c:v>
                </c:pt>
                <c:pt idx="201">
                  <c:v>59523</c:v>
                </c:pt>
                <c:pt idx="202">
                  <c:v>59523</c:v>
                </c:pt>
                <c:pt idx="203">
                  <c:v>59523</c:v>
                </c:pt>
                <c:pt idx="204">
                  <c:v>59523</c:v>
                </c:pt>
                <c:pt idx="205">
                  <c:v>59523</c:v>
                </c:pt>
                <c:pt idx="206">
                  <c:v>59523</c:v>
                </c:pt>
                <c:pt idx="207">
                  <c:v>59523</c:v>
                </c:pt>
                <c:pt idx="208">
                  <c:v>59523</c:v>
                </c:pt>
                <c:pt idx="209">
                  <c:v>59523</c:v>
                </c:pt>
                <c:pt idx="210">
                  <c:v>59523</c:v>
                </c:pt>
                <c:pt idx="211">
                  <c:v>59523</c:v>
                </c:pt>
                <c:pt idx="212">
                  <c:v>59523</c:v>
                </c:pt>
                <c:pt idx="213">
                  <c:v>59523</c:v>
                </c:pt>
                <c:pt idx="214">
                  <c:v>59523</c:v>
                </c:pt>
                <c:pt idx="215">
                  <c:v>59523</c:v>
                </c:pt>
                <c:pt idx="216">
                  <c:v>59523</c:v>
                </c:pt>
                <c:pt idx="217">
                  <c:v>59523</c:v>
                </c:pt>
                <c:pt idx="218">
                  <c:v>59523</c:v>
                </c:pt>
                <c:pt idx="219">
                  <c:v>59523</c:v>
                </c:pt>
                <c:pt idx="220">
                  <c:v>59523</c:v>
                </c:pt>
                <c:pt idx="221">
                  <c:v>59523</c:v>
                </c:pt>
                <c:pt idx="222">
                  <c:v>59523</c:v>
                </c:pt>
                <c:pt idx="223">
                  <c:v>59523</c:v>
                </c:pt>
                <c:pt idx="224">
                  <c:v>59523</c:v>
                </c:pt>
                <c:pt idx="225">
                  <c:v>59523</c:v>
                </c:pt>
                <c:pt idx="226">
                  <c:v>59523</c:v>
                </c:pt>
                <c:pt idx="227">
                  <c:v>59523</c:v>
                </c:pt>
                <c:pt idx="228">
                  <c:v>59523</c:v>
                </c:pt>
                <c:pt idx="229">
                  <c:v>59523</c:v>
                </c:pt>
                <c:pt idx="230">
                  <c:v>59523</c:v>
                </c:pt>
                <c:pt idx="231">
                  <c:v>59523</c:v>
                </c:pt>
                <c:pt idx="232">
                  <c:v>59523</c:v>
                </c:pt>
                <c:pt idx="233">
                  <c:v>59523</c:v>
                </c:pt>
                <c:pt idx="234">
                  <c:v>59523</c:v>
                </c:pt>
                <c:pt idx="235">
                  <c:v>59523</c:v>
                </c:pt>
                <c:pt idx="236">
                  <c:v>59523</c:v>
                </c:pt>
                <c:pt idx="237">
                  <c:v>59523</c:v>
                </c:pt>
                <c:pt idx="238">
                  <c:v>59523</c:v>
                </c:pt>
                <c:pt idx="239">
                  <c:v>59523</c:v>
                </c:pt>
                <c:pt idx="240">
                  <c:v>59523</c:v>
                </c:pt>
                <c:pt idx="241">
                  <c:v>59523</c:v>
                </c:pt>
                <c:pt idx="242">
                  <c:v>59523</c:v>
                </c:pt>
                <c:pt idx="243">
                  <c:v>59523</c:v>
                </c:pt>
                <c:pt idx="244">
                  <c:v>59523</c:v>
                </c:pt>
                <c:pt idx="245">
                  <c:v>59523</c:v>
                </c:pt>
                <c:pt idx="246">
                  <c:v>59523</c:v>
                </c:pt>
                <c:pt idx="247">
                  <c:v>59523</c:v>
                </c:pt>
                <c:pt idx="248">
                  <c:v>59523</c:v>
                </c:pt>
                <c:pt idx="249">
                  <c:v>59523</c:v>
                </c:pt>
                <c:pt idx="250">
                  <c:v>59523</c:v>
                </c:pt>
                <c:pt idx="251">
                  <c:v>59523</c:v>
                </c:pt>
                <c:pt idx="252">
                  <c:v>59523</c:v>
                </c:pt>
                <c:pt idx="253">
                  <c:v>59523</c:v>
                </c:pt>
                <c:pt idx="254">
                  <c:v>59523</c:v>
                </c:pt>
                <c:pt idx="255">
                  <c:v>59523</c:v>
                </c:pt>
                <c:pt idx="256">
                  <c:v>59523</c:v>
                </c:pt>
                <c:pt idx="257">
                  <c:v>59523</c:v>
                </c:pt>
                <c:pt idx="258">
                  <c:v>59523</c:v>
                </c:pt>
                <c:pt idx="259">
                  <c:v>59523</c:v>
                </c:pt>
                <c:pt idx="260">
                  <c:v>59523</c:v>
                </c:pt>
                <c:pt idx="261">
                  <c:v>59523</c:v>
                </c:pt>
                <c:pt idx="262">
                  <c:v>59523</c:v>
                </c:pt>
                <c:pt idx="263">
                  <c:v>59523</c:v>
                </c:pt>
                <c:pt idx="264">
                  <c:v>59523</c:v>
                </c:pt>
                <c:pt idx="265">
                  <c:v>59523</c:v>
                </c:pt>
                <c:pt idx="266">
                  <c:v>59523</c:v>
                </c:pt>
                <c:pt idx="267">
                  <c:v>59523</c:v>
                </c:pt>
                <c:pt idx="268">
                  <c:v>59523</c:v>
                </c:pt>
                <c:pt idx="269">
                  <c:v>59523</c:v>
                </c:pt>
                <c:pt idx="270">
                  <c:v>59523</c:v>
                </c:pt>
                <c:pt idx="271">
                  <c:v>59523</c:v>
                </c:pt>
                <c:pt idx="272">
                  <c:v>59523</c:v>
                </c:pt>
                <c:pt idx="273">
                  <c:v>59523</c:v>
                </c:pt>
                <c:pt idx="274">
                  <c:v>59523</c:v>
                </c:pt>
                <c:pt idx="275">
                  <c:v>59523</c:v>
                </c:pt>
                <c:pt idx="276">
                  <c:v>59523</c:v>
                </c:pt>
                <c:pt idx="277">
                  <c:v>59523</c:v>
                </c:pt>
                <c:pt idx="278">
                  <c:v>59523</c:v>
                </c:pt>
                <c:pt idx="279">
                  <c:v>59523</c:v>
                </c:pt>
                <c:pt idx="280">
                  <c:v>59523</c:v>
                </c:pt>
                <c:pt idx="281">
                  <c:v>59523</c:v>
                </c:pt>
                <c:pt idx="282">
                  <c:v>59523</c:v>
                </c:pt>
                <c:pt idx="283">
                  <c:v>59523</c:v>
                </c:pt>
                <c:pt idx="284">
                  <c:v>59523</c:v>
                </c:pt>
                <c:pt idx="285">
                  <c:v>59523</c:v>
                </c:pt>
                <c:pt idx="286">
                  <c:v>59523</c:v>
                </c:pt>
                <c:pt idx="287">
                  <c:v>59523</c:v>
                </c:pt>
                <c:pt idx="288">
                  <c:v>59523</c:v>
                </c:pt>
                <c:pt idx="289">
                  <c:v>59523</c:v>
                </c:pt>
                <c:pt idx="290">
                  <c:v>59523</c:v>
                </c:pt>
                <c:pt idx="291">
                  <c:v>59523</c:v>
                </c:pt>
                <c:pt idx="292">
                  <c:v>59523</c:v>
                </c:pt>
                <c:pt idx="293">
                  <c:v>59523</c:v>
                </c:pt>
                <c:pt idx="294">
                  <c:v>59523</c:v>
                </c:pt>
                <c:pt idx="295">
                  <c:v>59523</c:v>
                </c:pt>
                <c:pt idx="296">
                  <c:v>59523</c:v>
                </c:pt>
                <c:pt idx="297">
                  <c:v>59523</c:v>
                </c:pt>
                <c:pt idx="298">
                  <c:v>59523</c:v>
                </c:pt>
                <c:pt idx="299">
                  <c:v>59523</c:v>
                </c:pt>
                <c:pt idx="300">
                  <c:v>59523</c:v>
                </c:pt>
                <c:pt idx="301">
                  <c:v>59523</c:v>
                </c:pt>
                <c:pt idx="302">
                  <c:v>59523</c:v>
                </c:pt>
                <c:pt idx="303">
                  <c:v>59523</c:v>
                </c:pt>
                <c:pt idx="304">
                  <c:v>59523</c:v>
                </c:pt>
                <c:pt idx="305">
                  <c:v>59523</c:v>
                </c:pt>
                <c:pt idx="306">
                  <c:v>59523</c:v>
                </c:pt>
                <c:pt idx="307">
                  <c:v>59523</c:v>
                </c:pt>
                <c:pt idx="308">
                  <c:v>59523</c:v>
                </c:pt>
                <c:pt idx="309">
                  <c:v>59523</c:v>
                </c:pt>
                <c:pt idx="310">
                  <c:v>59523</c:v>
                </c:pt>
                <c:pt idx="311">
                  <c:v>59523</c:v>
                </c:pt>
                <c:pt idx="312">
                  <c:v>59523</c:v>
                </c:pt>
                <c:pt idx="313">
                  <c:v>59523</c:v>
                </c:pt>
                <c:pt idx="314">
                  <c:v>59523</c:v>
                </c:pt>
                <c:pt idx="315">
                  <c:v>59523</c:v>
                </c:pt>
                <c:pt idx="316">
                  <c:v>59523</c:v>
                </c:pt>
                <c:pt idx="317">
                  <c:v>59523</c:v>
                </c:pt>
                <c:pt idx="318">
                  <c:v>59523</c:v>
                </c:pt>
                <c:pt idx="319">
                  <c:v>59523</c:v>
                </c:pt>
                <c:pt idx="320">
                  <c:v>59523</c:v>
                </c:pt>
                <c:pt idx="321">
                  <c:v>59523</c:v>
                </c:pt>
                <c:pt idx="322">
                  <c:v>59523</c:v>
                </c:pt>
                <c:pt idx="323">
                  <c:v>59523</c:v>
                </c:pt>
                <c:pt idx="324">
                  <c:v>59523</c:v>
                </c:pt>
                <c:pt idx="325">
                  <c:v>59523</c:v>
                </c:pt>
                <c:pt idx="326">
                  <c:v>59523</c:v>
                </c:pt>
                <c:pt idx="327">
                  <c:v>59523</c:v>
                </c:pt>
                <c:pt idx="328">
                  <c:v>59523</c:v>
                </c:pt>
                <c:pt idx="329">
                  <c:v>59523</c:v>
                </c:pt>
                <c:pt idx="330">
                  <c:v>59523</c:v>
                </c:pt>
                <c:pt idx="331">
                  <c:v>59523</c:v>
                </c:pt>
                <c:pt idx="332">
                  <c:v>59523</c:v>
                </c:pt>
                <c:pt idx="333">
                  <c:v>59523</c:v>
                </c:pt>
                <c:pt idx="334">
                  <c:v>59523</c:v>
                </c:pt>
                <c:pt idx="335">
                  <c:v>59523</c:v>
                </c:pt>
                <c:pt idx="336">
                  <c:v>59523</c:v>
                </c:pt>
                <c:pt idx="337">
                  <c:v>59523</c:v>
                </c:pt>
                <c:pt idx="338">
                  <c:v>59523</c:v>
                </c:pt>
                <c:pt idx="339">
                  <c:v>59523</c:v>
                </c:pt>
                <c:pt idx="340">
                  <c:v>59523</c:v>
                </c:pt>
                <c:pt idx="341">
                  <c:v>59523</c:v>
                </c:pt>
                <c:pt idx="342">
                  <c:v>59523</c:v>
                </c:pt>
                <c:pt idx="343">
                  <c:v>59523</c:v>
                </c:pt>
                <c:pt idx="344">
                  <c:v>59523</c:v>
                </c:pt>
                <c:pt idx="345">
                  <c:v>59523</c:v>
                </c:pt>
                <c:pt idx="346">
                  <c:v>59523</c:v>
                </c:pt>
                <c:pt idx="347">
                  <c:v>59523</c:v>
                </c:pt>
                <c:pt idx="348">
                  <c:v>59523</c:v>
                </c:pt>
                <c:pt idx="349">
                  <c:v>59523</c:v>
                </c:pt>
                <c:pt idx="350">
                  <c:v>59523</c:v>
                </c:pt>
                <c:pt idx="351">
                  <c:v>59523</c:v>
                </c:pt>
                <c:pt idx="352">
                  <c:v>59523</c:v>
                </c:pt>
                <c:pt idx="353">
                  <c:v>59523</c:v>
                </c:pt>
                <c:pt idx="354">
                  <c:v>59523</c:v>
                </c:pt>
                <c:pt idx="355">
                  <c:v>59523</c:v>
                </c:pt>
                <c:pt idx="356">
                  <c:v>59523</c:v>
                </c:pt>
                <c:pt idx="357">
                  <c:v>59523</c:v>
                </c:pt>
                <c:pt idx="358">
                  <c:v>59523</c:v>
                </c:pt>
                <c:pt idx="359">
                  <c:v>59523</c:v>
                </c:pt>
                <c:pt idx="360">
                  <c:v>59523</c:v>
                </c:pt>
                <c:pt idx="361">
                  <c:v>59523</c:v>
                </c:pt>
                <c:pt idx="362">
                  <c:v>59523</c:v>
                </c:pt>
                <c:pt idx="363">
                  <c:v>59523</c:v>
                </c:pt>
                <c:pt idx="364">
                  <c:v>59523</c:v>
                </c:pt>
                <c:pt idx="365">
                  <c:v>59523</c:v>
                </c:pt>
                <c:pt idx="366">
                  <c:v>59523</c:v>
                </c:pt>
                <c:pt idx="367">
                  <c:v>59523</c:v>
                </c:pt>
                <c:pt idx="368">
                  <c:v>59523</c:v>
                </c:pt>
                <c:pt idx="369">
                  <c:v>59523</c:v>
                </c:pt>
                <c:pt idx="370">
                  <c:v>59523</c:v>
                </c:pt>
                <c:pt idx="371">
                  <c:v>59523</c:v>
                </c:pt>
                <c:pt idx="372">
                  <c:v>59523</c:v>
                </c:pt>
                <c:pt idx="373">
                  <c:v>59523</c:v>
                </c:pt>
                <c:pt idx="374">
                  <c:v>59523</c:v>
                </c:pt>
                <c:pt idx="375">
                  <c:v>59523</c:v>
                </c:pt>
                <c:pt idx="376">
                  <c:v>59523</c:v>
                </c:pt>
                <c:pt idx="377">
                  <c:v>59523</c:v>
                </c:pt>
                <c:pt idx="378">
                  <c:v>59523</c:v>
                </c:pt>
                <c:pt idx="379">
                  <c:v>59523</c:v>
                </c:pt>
                <c:pt idx="380">
                  <c:v>59523</c:v>
                </c:pt>
                <c:pt idx="381">
                  <c:v>59523</c:v>
                </c:pt>
                <c:pt idx="382">
                  <c:v>59523</c:v>
                </c:pt>
                <c:pt idx="383">
                  <c:v>59523</c:v>
                </c:pt>
                <c:pt idx="384">
                  <c:v>59523</c:v>
                </c:pt>
                <c:pt idx="385">
                  <c:v>59523</c:v>
                </c:pt>
                <c:pt idx="386">
                  <c:v>59523</c:v>
                </c:pt>
                <c:pt idx="387">
                  <c:v>59523</c:v>
                </c:pt>
                <c:pt idx="388">
                  <c:v>59523</c:v>
                </c:pt>
                <c:pt idx="389">
                  <c:v>59523</c:v>
                </c:pt>
                <c:pt idx="390">
                  <c:v>59523</c:v>
                </c:pt>
                <c:pt idx="391">
                  <c:v>59523</c:v>
                </c:pt>
                <c:pt idx="392">
                  <c:v>59523</c:v>
                </c:pt>
                <c:pt idx="393">
                  <c:v>59523</c:v>
                </c:pt>
                <c:pt idx="394">
                  <c:v>59523</c:v>
                </c:pt>
                <c:pt idx="395">
                  <c:v>59523</c:v>
                </c:pt>
                <c:pt idx="396">
                  <c:v>59523</c:v>
                </c:pt>
                <c:pt idx="397">
                  <c:v>59523</c:v>
                </c:pt>
                <c:pt idx="398">
                  <c:v>59523</c:v>
                </c:pt>
                <c:pt idx="399">
                  <c:v>59523</c:v>
                </c:pt>
                <c:pt idx="400">
                  <c:v>59523</c:v>
                </c:pt>
                <c:pt idx="401">
                  <c:v>59523</c:v>
                </c:pt>
                <c:pt idx="402">
                  <c:v>59523</c:v>
                </c:pt>
                <c:pt idx="403">
                  <c:v>59523</c:v>
                </c:pt>
                <c:pt idx="404">
                  <c:v>59523</c:v>
                </c:pt>
                <c:pt idx="405">
                  <c:v>59523</c:v>
                </c:pt>
                <c:pt idx="406">
                  <c:v>59523</c:v>
                </c:pt>
                <c:pt idx="407">
                  <c:v>59523</c:v>
                </c:pt>
                <c:pt idx="408">
                  <c:v>59523</c:v>
                </c:pt>
                <c:pt idx="409">
                  <c:v>59523</c:v>
                </c:pt>
                <c:pt idx="410">
                  <c:v>59523</c:v>
                </c:pt>
                <c:pt idx="411">
                  <c:v>59523</c:v>
                </c:pt>
                <c:pt idx="412">
                  <c:v>59523</c:v>
                </c:pt>
                <c:pt idx="413">
                  <c:v>59523</c:v>
                </c:pt>
                <c:pt idx="414">
                  <c:v>59523</c:v>
                </c:pt>
                <c:pt idx="415">
                  <c:v>59523</c:v>
                </c:pt>
                <c:pt idx="416">
                  <c:v>59523</c:v>
                </c:pt>
                <c:pt idx="417">
                  <c:v>59523</c:v>
                </c:pt>
                <c:pt idx="418">
                  <c:v>59523</c:v>
                </c:pt>
                <c:pt idx="419">
                  <c:v>59863</c:v>
                </c:pt>
              </c:numCache>
            </c:numRef>
          </c:val>
          <c:extLst>
            <c:ext xmlns:c16="http://schemas.microsoft.com/office/drawing/2014/chart" uri="{C3380CC4-5D6E-409C-BE32-E72D297353CC}">
              <c16:uniqueId val="{00000003-5366-4E3C-BBDB-76EDAC5D3685}"/>
            </c:ext>
          </c:extLst>
        </c:ser>
        <c:ser>
          <c:idx val="1"/>
          <c:order val="1"/>
          <c:tx>
            <c:strRef>
              <c:f>'償還予定表（元金均等返済）'!$G$14</c:f>
              <c:strCache>
                <c:ptCount val="1"/>
                <c:pt idx="0">
                  <c:v>利息</c:v>
                </c:pt>
              </c:strCache>
            </c:strRef>
          </c:tx>
          <c:spPr>
            <a:gradFill>
              <a:gsLst>
                <a:gs pos="0">
                  <a:schemeClr val="accent2">
                    <a:lumMod val="60000"/>
                    <a:lumOff val="40000"/>
                  </a:schemeClr>
                </a:gs>
                <a:gs pos="50000">
                  <a:schemeClr val="accent2">
                    <a:lumMod val="20000"/>
                    <a:lumOff val="80000"/>
                  </a:schemeClr>
                </a:gs>
                <a:gs pos="100000">
                  <a:schemeClr val="accent2">
                    <a:lumMod val="60000"/>
                    <a:lumOff val="40000"/>
                  </a:schemeClr>
                </a:gs>
              </a:gsLst>
              <a:lin ang="5400000" scaled="1"/>
            </a:gradFill>
            <a:ln>
              <a:noFill/>
            </a:ln>
            <a:effectLst/>
          </c:spPr>
          <c:invertIfNegative val="0"/>
          <c:val>
            <c:numRef>
              <c:f>'償還予定表（元金均等返済）'!$G$15:$G$434</c:f>
              <c:numCache>
                <c:formatCode>#,##0_);[Red]\(#,##0\)</c:formatCode>
                <c:ptCount val="420"/>
                <c:pt idx="0">
                  <c:v>38125</c:v>
                </c:pt>
                <c:pt idx="1">
                  <c:v>38034</c:v>
                </c:pt>
                <c:pt idx="2">
                  <c:v>37943</c:v>
                </c:pt>
                <c:pt idx="3">
                  <c:v>37853</c:v>
                </c:pt>
                <c:pt idx="4">
                  <c:v>37762</c:v>
                </c:pt>
                <c:pt idx="5">
                  <c:v>37671</c:v>
                </c:pt>
                <c:pt idx="6">
                  <c:v>37580</c:v>
                </c:pt>
                <c:pt idx="7">
                  <c:v>37490</c:v>
                </c:pt>
                <c:pt idx="8">
                  <c:v>37399</c:v>
                </c:pt>
                <c:pt idx="9">
                  <c:v>37308</c:v>
                </c:pt>
                <c:pt idx="10">
                  <c:v>37217</c:v>
                </c:pt>
                <c:pt idx="11">
                  <c:v>37127</c:v>
                </c:pt>
                <c:pt idx="12">
                  <c:v>37036</c:v>
                </c:pt>
                <c:pt idx="13">
                  <c:v>36945</c:v>
                </c:pt>
                <c:pt idx="14">
                  <c:v>36854</c:v>
                </c:pt>
                <c:pt idx="15">
                  <c:v>36763</c:v>
                </c:pt>
                <c:pt idx="16">
                  <c:v>36673</c:v>
                </c:pt>
                <c:pt idx="17">
                  <c:v>36582</c:v>
                </c:pt>
                <c:pt idx="18">
                  <c:v>36491</c:v>
                </c:pt>
                <c:pt idx="19">
                  <c:v>36400</c:v>
                </c:pt>
                <c:pt idx="20">
                  <c:v>36310</c:v>
                </c:pt>
                <c:pt idx="21">
                  <c:v>36219</c:v>
                </c:pt>
                <c:pt idx="22">
                  <c:v>36128</c:v>
                </c:pt>
                <c:pt idx="23">
                  <c:v>36037</c:v>
                </c:pt>
                <c:pt idx="24">
                  <c:v>35946</c:v>
                </c:pt>
                <c:pt idx="25">
                  <c:v>35856</c:v>
                </c:pt>
                <c:pt idx="26">
                  <c:v>35765</c:v>
                </c:pt>
                <c:pt idx="27">
                  <c:v>35674</c:v>
                </c:pt>
                <c:pt idx="28">
                  <c:v>35583</c:v>
                </c:pt>
                <c:pt idx="29">
                  <c:v>35493</c:v>
                </c:pt>
                <c:pt idx="30">
                  <c:v>35402</c:v>
                </c:pt>
                <c:pt idx="31">
                  <c:v>35311</c:v>
                </c:pt>
                <c:pt idx="32">
                  <c:v>35220</c:v>
                </c:pt>
                <c:pt idx="33">
                  <c:v>35130</c:v>
                </c:pt>
                <c:pt idx="34">
                  <c:v>35039</c:v>
                </c:pt>
                <c:pt idx="35">
                  <c:v>34948</c:v>
                </c:pt>
                <c:pt idx="36">
                  <c:v>34857</c:v>
                </c:pt>
                <c:pt idx="37">
                  <c:v>34766</c:v>
                </c:pt>
                <c:pt idx="38">
                  <c:v>34676</c:v>
                </c:pt>
                <c:pt idx="39">
                  <c:v>34585</c:v>
                </c:pt>
                <c:pt idx="40">
                  <c:v>34494</c:v>
                </c:pt>
                <c:pt idx="41">
                  <c:v>34403</c:v>
                </c:pt>
                <c:pt idx="42">
                  <c:v>34313</c:v>
                </c:pt>
                <c:pt idx="43">
                  <c:v>34222</c:v>
                </c:pt>
                <c:pt idx="44">
                  <c:v>34131</c:v>
                </c:pt>
                <c:pt idx="45">
                  <c:v>34040</c:v>
                </c:pt>
                <c:pt idx="46">
                  <c:v>33949</c:v>
                </c:pt>
                <c:pt idx="47">
                  <c:v>33859</c:v>
                </c:pt>
                <c:pt idx="48">
                  <c:v>33768</c:v>
                </c:pt>
                <c:pt idx="49">
                  <c:v>33677</c:v>
                </c:pt>
                <c:pt idx="50">
                  <c:v>33586</c:v>
                </c:pt>
                <c:pt idx="51">
                  <c:v>33496</c:v>
                </c:pt>
                <c:pt idx="52">
                  <c:v>33405</c:v>
                </c:pt>
                <c:pt idx="53">
                  <c:v>33314</c:v>
                </c:pt>
                <c:pt idx="54">
                  <c:v>33223</c:v>
                </c:pt>
                <c:pt idx="55">
                  <c:v>33133</c:v>
                </c:pt>
                <c:pt idx="56">
                  <c:v>33042</c:v>
                </c:pt>
                <c:pt idx="57">
                  <c:v>32951</c:v>
                </c:pt>
                <c:pt idx="58">
                  <c:v>32860</c:v>
                </c:pt>
                <c:pt idx="59">
                  <c:v>32769</c:v>
                </c:pt>
                <c:pt idx="60">
                  <c:v>32679</c:v>
                </c:pt>
                <c:pt idx="61">
                  <c:v>32588</c:v>
                </c:pt>
                <c:pt idx="62">
                  <c:v>32497</c:v>
                </c:pt>
                <c:pt idx="63">
                  <c:v>32406</c:v>
                </c:pt>
                <c:pt idx="64">
                  <c:v>32316</c:v>
                </c:pt>
                <c:pt idx="65">
                  <c:v>32225</c:v>
                </c:pt>
                <c:pt idx="66">
                  <c:v>32134</c:v>
                </c:pt>
                <c:pt idx="67">
                  <c:v>32043</c:v>
                </c:pt>
                <c:pt idx="68">
                  <c:v>31952</c:v>
                </c:pt>
                <c:pt idx="69">
                  <c:v>31862</c:v>
                </c:pt>
                <c:pt idx="70">
                  <c:v>31771</c:v>
                </c:pt>
                <c:pt idx="71">
                  <c:v>31680</c:v>
                </c:pt>
                <c:pt idx="72">
                  <c:v>31589</c:v>
                </c:pt>
                <c:pt idx="73">
                  <c:v>31499</c:v>
                </c:pt>
                <c:pt idx="74">
                  <c:v>31408</c:v>
                </c:pt>
                <c:pt idx="75">
                  <c:v>31317</c:v>
                </c:pt>
                <c:pt idx="76">
                  <c:v>31226</c:v>
                </c:pt>
                <c:pt idx="77">
                  <c:v>31136</c:v>
                </c:pt>
                <c:pt idx="78">
                  <c:v>31045</c:v>
                </c:pt>
                <c:pt idx="79">
                  <c:v>30954</c:v>
                </c:pt>
                <c:pt idx="80">
                  <c:v>30863</c:v>
                </c:pt>
                <c:pt idx="81">
                  <c:v>30772</c:v>
                </c:pt>
                <c:pt idx="82">
                  <c:v>30682</c:v>
                </c:pt>
                <c:pt idx="83">
                  <c:v>30591</c:v>
                </c:pt>
                <c:pt idx="84">
                  <c:v>30500</c:v>
                </c:pt>
                <c:pt idx="85">
                  <c:v>30409</c:v>
                </c:pt>
                <c:pt idx="86">
                  <c:v>30319</c:v>
                </c:pt>
                <c:pt idx="87">
                  <c:v>30228</c:v>
                </c:pt>
                <c:pt idx="88">
                  <c:v>30137</c:v>
                </c:pt>
                <c:pt idx="89">
                  <c:v>30046</c:v>
                </c:pt>
                <c:pt idx="90">
                  <c:v>29955</c:v>
                </c:pt>
                <c:pt idx="91">
                  <c:v>29865</c:v>
                </c:pt>
                <c:pt idx="92">
                  <c:v>29774</c:v>
                </c:pt>
                <c:pt idx="93">
                  <c:v>29683</c:v>
                </c:pt>
                <c:pt idx="94">
                  <c:v>29592</c:v>
                </c:pt>
                <c:pt idx="95">
                  <c:v>29502</c:v>
                </c:pt>
                <c:pt idx="96">
                  <c:v>29411</c:v>
                </c:pt>
                <c:pt idx="97">
                  <c:v>29320</c:v>
                </c:pt>
                <c:pt idx="98">
                  <c:v>29229</c:v>
                </c:pt>
                <c:pt idx="99">
                  <c:v>29139</c:v>
                </c:pt>
                <c:pt idx="100">
                  <c:v>29048</c:v>
                </c:pt>
                <c:pt idx="101">
                  <c:v>28957</c:v>
                </c:pt>
                <c:pt idx="102">
                  <c:v>28866</c:v>
                </c:pt>
                <c:pt idx="103">
                  <c:v>28775</c:v>
                </c:pt>
                <c:pt idx="104">
                  <c:v>28685</c:v>
                </c:pt>
                <c:pt idx="105">
                  <c:v>28594</c:v>
                </c:pt>
                <c:pt idx="106">
                  <c:v>28503</c:v>
                </c:pt>
                <c:pt idx="107">
                  <c:v>28412</c:v>
                </c:pt>
                <c:pt idx="108">
                  <c:v>28322</c:v>
                </c:pt>
                <c:pt idx="109">
                  <c:v>28231</c:v>
                </c:pt>
                <c:pt idx="110">
                  <c:v>28140</c:v>
                </c:pt>
                <c:pt idx="111">
                  <c:v>28049</c:v>
                </c:pt>
                <c:pt idx="112">
                  <c:v>27958</c:v>
                </c:pt>
                <c:pt idx="113">
                  <c:v>27868</c:v>
                </c:pt>
                <c:pt idx="114">
                  <c:v>27777</c:v>
                </c:pt>
                <c:pt idx="115">
                  <c:v>27686</c:v>
                </c:pt>
                <c:pt idx="116">
                  <c:v>27595</c:v>
                </c:pt>
                <c:pt idx="117">
                  <c:v>27505</c:v>
                </c:pt>
                <c:pt idx="118">
                  <c:v>27414</c:v>
                </c:pt>
                <c:pt idx="119">
                  <c:v>27323</c:v>
                </c:pt>
                <c:pt idx="120">
                  <c:v>27232</c:v>
                </c:pt>
                <c:pt idx="121">
                  <c:v>27142</c:v>
                </c:pt>
                <c:pt idx="122">
                  <c:v>27051</c:v>
                </c:pt>
                <c:pt idx="123">
                  <c:v>26960</c:v>
                </c:pt>
                <c:pt idx="124">
                  <c:v>26869</c:v>
                </c:pt>
                <c:pt idx="125">
                  <c:v>26778</c:v>
                </c:pt>
                <c:pt idx="126">
                  <c:v>26688</c:v>
                </c:pt>
                <c:pt idx="127">
                  <c:v>26597</c:v>
                </c:pt>
                <c:pt idx="128">
                  <c:v>26506</c:v>
                </c:pt>
                <c:pt idx="129">
                  <c:v>26415</c:v>
                </c:pt>
                <c:pt idx="130">
                  <c:v>26325</c:v>
                </c:pt>
                <c:pt idx="131">
                  <c:v>26234</c:v>
                </c:pt>
                <c:pt idx="132">
                  <c:v>26143</c:v>
                </c:pt>
                <c:pt idx="133">
                  <c:v>26052</c:v>
                </c:pt>
                <c:pt idx="134">
                  <c:v>25961</c:v>
                </c:pt>
                <c:pt idx="135">
                  <c:v>25871</c:v>
                </c:pt>
                <c:pt idx="136">
                  <c:v>25780</c:v>
                </c:pt>
                <c:pt idx="137">
                  <c:v>25689</c:v>
                </c:pt>
                <c:pt idx="138">
                  <c:v>25598</c:v>
                </c:pt>
                <c:pt idx="139">
                  <c:v>25508</c:v>
                </c:pt>
                <c:pt idx="140">
                  <c:v>25417</c:v>
                </c:pt>
                <c:pt idx="141">
                  <c:v>25326</c:v>
                </c:pt>
                <c:pt idx="142">
                  <c:v>25235</c:v>
                </c:pt>
                <c:pt idx="143">
                  <c:v>25145</c:v>
                </c:pt>
                <c:pt idx="144">
                  <c:v>25054</c:v>
                </c:pt>
                <c:pt idx="145">
                  <c:v>24963</c:v>
                </c:pt>
                <c:pt idx="146">
                  <c:v>24872</c:v>
                </c:pt>
                <c:pt idx="147">
                  <c:v>24781</c:v>
                </c:pt>
                <c:pt idx="148">
                  <c:v>24691</c:v>
                </c:pt>
                <c:pt idx="149">
                  <c:v>24600</c:v>
                </c:pt>
                <c:pt idx="150">
                  <c:v>24509</c:v>
                </c:pt>
                <c:pt idx="151">
                  <c:v>24418</c:v>
                </c:pt>
                <c:pt idx="152">
                  <c:v>24328</c:v>
                </c:pt>
                <c:pt idx="153">
                  <c:v>24237</c:v>
                </c:pt>
                <c:pt idx="154">
                  <c:v>24146</c:v>
                </c:pt>
                <c:pt idx="155">
                  <c:v>24055</c:v>
                </c:pt>
                <c:pt idx="156">
                  <c:v>23964</c:v>
                </c:pt>
                <c:pt idx="157">
                  <c:v>23874</c:v>
                </c:pt>
                <c:pt idx="158">
                  <c:v>23783</c:v>
                </c:pt>
                <c:pt idx="159">
                  <c:v>23692</c:v>
                </c:pt>
                <c:pt idx="160">
                  <c:v>23601</c:v>
                </c:pt>
                <c:pt idx="161">
                  <c:v>23511</c:v>
                </c:pt>
                <c:pt idx="162">
                  <c:v>23420</c:v>
                </c:pt>
                <c:pt idx="163">
                  <c:v>23329</c:v>
                </c:pt>
                <c:pt idx="164">
                  <c:v>23238</c:v>
                </c:pt>
                <c:pt idx="165">
                  <c:v>23148</c:v>
                </c:pt>
                <c:pt idx="166">
                  <c:v>23057</c:v>
                </c:pt>
                <c:pt idx="167">
                  <c:v>22966</c:v>
                </c:pt>
                <c:pt idx="168">
                  <c:v>22875</c:v>
                </c:pt>
                <c:pt idx="169">
                  <c:v>22784</c:v>
                </c:pt>
                <c:pt idx="170">
                  <c:v>22694</c:v>
                </c:pt>
                <c:pt idx="171">
                  <c:v>22603</c:v>
                </c:pt>
                <c:pt idx="172">
                  <c:v>22512</c:v>
                </c:pt>
                <c:pt idx="173">
                  <c:v>22421</c:v>
                </c:pt>
                <c:pt idx="174">
                  <c:v>22331</c:v>
                </c:pt>
                <c:pt idx="175">
                  <c:v>22240</c:v>
                </c:pt>
                <c:pt idx="176">
                  <c:v>22149</c:v>
                </c:pt>
                <c:pt idx="177">
                  <c:v>22058</c:v>
                </c:pt>
                <c:pt idx="178">
                  <c:v>21967</c:v>
                </c:pt>
                <c:pt idx="179">
                  <c:v>21877</c:v>
                </c:pt>
                <c:pt idx="180">
                  <c:v>21786</c:v>
                </c:pt>
                <c:pt idx="181">
                  <c:v>21695</c:v>
                </c:pt>
                <c:pt idx="182">
                  <c:v>21604</c:v>
                </c:pt>
                <c:pt idx="183">
                  <c:v>21514</c:v>
                </c:pt>
                <c:pt idx="184">
                  <c:v>21423</c:v>
                </c:pt>
                <c:pt idx="185">
                  <c:v>21332</c:v>
                </c:pt>
                <c:pt idx="186">
                  <c:v>21241</c:v>
                </c:pt>
                <c:pt idx="187">
                  <c:v>21151</c:v>
                </c:pt>
                <c:pt idx="188">
                  <c:v>21060</c:v>
                </c:pt>
                <c:pt idx="189">
                  <c:v>20969</c:v>
                </c:pt>
                <c:pt idx="190">
                  <c:v>20878</c:v>
                </c:pt>
                <c:pt idx="191">
                  <c:v>20787</c:v>
                </c:pt>
                <c:pt idx="192">
                  <c:v>20697</c:v>
                </c:pt>
                <c:pt idx="193">
                  <c:v>20606</c:v>
                </c:pt>
                <c:pt idx="194">
                  <c:v>20515</c:v>
                </c:pt>
                <c:pt idx="195">
                  <c:v>20424</c:v>
                </c:pt>
                <c:pt idx="196">
                  <c:v>20334</c:v>
                </c:pt>
                <c:pt idx="197">
                  <c:v>20243</c:v>
                </c:pt>
                <c:pt idx="198">
                  <c:v>20152</c:v>
                </c:pt>
                <c:pt idx="199">
                  <c:v>20061</c:v>
                </c:pt>
                <c:pt idx="200">
                  <c:v>19970</c:v>
                </c:pt>
                <c:pt idx="201">
                  <c:v>19880</c:v>
                </c:pt>
                <c:pt idx="202">
                  <c:v>19789</c:v>
                </c:pt>
                <c:pt idx="203">
                  <c:v>19698</c:v>
                </c:pt>
                <c:pt idx="204">
                  <c:v>19607</c:v>
                </c:pt>
                <c:pt idx="205">
                  <c:v>19517</c:v>
                </c:pt>
                <c:pt idx="206">
                  <c:v>19426</c:v>
                </c:pt>
                <c:pt idx="207">
                  <c:v>19335</c:v>
                </c:pt>
                <c:pt idx="208">
                  <c:v>19244</c:v>
                </c:pt>
                <c:pt idx="209">
                  <c:v>19154</c:v>
                </c:pt>
                <c:pt idx="210">
                  <c:v>19063</c:v>
                </c:pt>
                <c:pt idx="211">
                  <c:v>18972</c:v>
                </c:pt>
                <c:pt idx="212">
                  <c:v>18881</c:v>
                </c:pt>
                <c:pt idx="213">
                  <c:v>18790</c:v>
                </c:pt>
                <c:pt idx="214">
                  <c:v>18700</c:v>
                </c:pt>
                <c:pt idx="215">
                  <c:v>18609</c:v>
                </c:pt>
                <c:pt idx="216">
                  <c:v>18518</c:v>
                </c:pt>
                <c:pt idx="217">
                  <c:v>18427</c:v>
                </c:pt>
                <c:pt idx="218">
                  <c:v>18337</c:v>
                </c:pt>
                <c:pt idx="219">
                  <c:v>18246</c:v>
                </c:pt>
                <c:pt idx="220">
                  <c:v>18155</c:v>
                </c:pt>
                <c:pt idx="221">
                  <c:v>18064</c:v>
                </c:pt>
                <c:pt idx="222">
                  <c:v>17973</c:v>
                </c:pt>
                <c:pt idx="223">
                  <c:v>17883</c:v>
                </c:pt>
                <c:pt idx="224">
                  <c:v>17792</c:v>
                </c:pt>
                <c:pt idx="225">
                  <c:v>17701</c:v>
                </c:pt>
                <c:pt idx="226">
                  <c:v>17610</c:v>
                </c:pt>
                <c:pt idx="227">
                  <c:v>17520</c:v>
                </c:pt>
                <c:pt idx="228">
                  <c:v>17429</c:v>
                </c:pt>
                <c:pt idx="229">
                  <c:v>17338</c:v>
                </c:pt>
                <c:pt idx="230">
                  <c:v>17247</c:v>
                </c:pt>
                <c:pt idx="231">
                  <c:v>17157</c:v>
                </c:pt>
                <c:pt idx="232">
                  <c:v>17066</c:v>
                </c:pt>
                <c:pt idx="233">
                  <c:v>16975</c:v>
                </c:pt>
                <c:pt idx="234">
                  <c:v>16884</c:v>
                </c:pt>
                <c:pt idx="235">
                  <c:v>16793</c:v>
                </c:pt>
                <c:pt idx="236">
                  <c:v>16703</c:v>
                </c:pt>
                <c:pt idx="237">
                  <c:v>16612</c:v>
                </c:pt>
                <c:pt idx="238">
                  <c:v>16521</c:v>
                </c:pt>
                <c:pt idx="239">
                  <c:v>16430</c:v>
                </c:pt>
                <c:pt idx="240">
                  <c:v>16340</c:v>
                </c:pt>
                <c:pt idx="241">
                  <c:v>16249</c:v>
                </c:pt>
                <c:pt idx="242">
                  <c:v>16158</c:v>
                </c:pt>
                <c:pt idx="243">
                  <c:v>16067</c:v>
                </c:pt>
                <c:pt idx="244">
                  <c:v>15976</c:v>
                </c:pt>
                <c:pt idx="245">
                  <c:v>15886</c:v>
                </c:pt>
                <c:pt idx="246">
                  <c:v>15795</c:v>
                </c:pt>
                <c:pt idx="247">
                  <c:v>15704</c:v>
                </c:pt>
                <c:pt idx="248">
                  <c:v>15613</c:v>
                </c:pt>
                <c:pt idx="249">
                  <c:v>15523</c:v>
                </c:pt>
                <c:pt idx="250">
                  <c:v>15432</c:v>
                </c:pt>
                <c:pt idx="251">
                  <c:v>15341</c:v>
                </c:pt>
                <c:pt idx="252">
                  <c:v>15250</c:v>
                </c:pt>
                <c:pt idx="253">
                  <c:v>15160</c:v>
                </c:pt>
                <c:pt idx="254">
                  <c:v>15069</c:v>
                </c:pt>
                <c:pt idx="255">
                  <c:v>14978</c:v>
                </c:pt>
                <c:pt idx="256">
                  <c:v>14887</c:v>
                </c:pt>
                <c:pt idx="257">
                  <c:v>14796</c:v>
                </c:pt>
                <c:pt idx="258">
                  <c:v>14706</c:v>
                </c:pt>
                <c:pt idx="259">
                  <c:v>14615</c:v>
                </c:pt>
                <c:pt idx="260">
                  <c:v>14524</c:v>
                </c:pt>
                <c:pt idx="261">
                  <c:v>14433</c:v>
                </c:pt>
                <c:pt idx="262">
                  <c:v>14343</c:v>
                </c:pt>
                <c:pt idx="263">
                  <c:v>14252</c:v>
                </c:pt>
                <c:pt idx="264">
                  <c:v>14161</c:v>
                </c:pt>
                <c:pt idx="265">
                  <c:v>14070</c:v>
                </c:pt>
                <c:pt idx="266">
                  <c:v>13979</c:v>
                </c:pt>
                <c:pt idx="267">
                  <c:v>13889</c:v>
                </c:pt>
                <c:pt idx="268">
                  <c:v>13798</c:v>
                </c:pt>
                <c:pt idx="269">
                  <c:v>13707</c:v>
                </c:pt>
                <c:pt idx="270">
                  <c:v>13616</c:v>
                </c:pt>
                <c:pt idx="271">
                  <c:v>13526</c:v>
                </c:pt>
                <c:pt idx="272">
                  <c:v>13435</c:v>
                </c:pt>
                <c:pt idx="273">
                  <c:v>13344</c:v>
                </c:pt>
                <c:pt idx="274">
                  <c:v>13253</c:v>
                </c:pt>
                <c:pt idx="275">
                  <c:v>13163</c:v>
                </c:pt>
                <c:pt idx="276">
                  <c:v>13072</c:v>
                </c:pt>
                <c:pt idx="277">
                  <c:v>12981</c:v>
                </c:pt>
                <c:pt idx="278">
                  <c:v>12890</c:v>
                </c:pt>
                <c:pt idx="279">
                  <c:v>12799</c:v>
                </c:pt>
                <c:pt idx="280">
                  <c:v>12709</c:v>
                </c:pt>
                <c:pt idx="281">
                  <c:v>12618</c:v>
                </c:pt>
                <c:pt idx="282">
                  <c:v>12527</c:v>
                </c:pt>
                <c:pt idx="283">
                  <c:v>12436</c:v>
                </c:pt>
                <c:pt idx="284">
                  <c:v>12346</c:v>
                </c:pt>
                <c:pt idx="285">
                  <c:v>12255</c:v>
                </c:pt>
                <c:pt idx="286">
                  <c:v>12164</c:v>
                </c:pt>
                <c:pt idx="287">
                  <c:v>12073</c:v>
                </c:pt>
                <c:pt idx="288">
                  <c:v>11982</c:v>
                </c:pt>
                <c:pt idx="289">
                  <c:v>11892</c:v>
                </c:pt>
                <c:pt idx="290">
                  <c:v>11801</c:v>
                </c:pt>
                <c:pt idx="291">
                  <c:v>11710</c:v>
                </c:pt>
                <c:pt idx="292">
                  <c:v>11619</c:v>
                </c:pt>
                <c:pt idx="293">
                  <c:v>11529</c:v>
                </c:pt>
                <c:pt idx="294">
                  <c:v>11438</c:v>
                </c:pt>
                <c:pt idx="295">
                  <c:v>11347</c:v>
                </c:pt>
                <c:pt idx="296">
                  <c:v>11256</c:v>
                </c:pt>
                <c:pt idx="297">
                  <c:v>11166</c:v>
                </c:pt>
                <c:pt idx="298">
                  <c:v>11075</c:v>
                </c:pt>
                <c:pt idx="299">
                  <c:v>10984</c:v>
                </c:pt>
                <c:pt idx="300">
                  <c:v>10893</c:v>
                </c:pt>
                <c:pt idx="301">
                  <c:v>10802</c:v>
                </c:pt>
                <c:pt idx="302">
                  <c:v>10712</c:v>
                </c:pt>
                <c:pt idx="303">
                  <c:v>10621</c:v>
                </c:pt>
                <c:pt idx="304">
                  <c:v>10530</c:v>
                </c:pt>
                <c:pt idx="305">
                  <c:v>10439</c:v>
                </c:pt>
                <c:pt idx="306">
                  <c:v>10349</c:v>
                </c:pt>
                <c:pt idx="307">
                  <c:v>10258</c:v>
                </c:pt>
                <c:pt idx="308">
                  <c:v>10167</c:v>
                </c:pt>
                <c:pt idx="309">
                  <c:v>10076</c:v>
                </c:pt>
                <c:pt idx="310">
                  <c:v>9986</c:v>
                </c:pt>
                <c:pt idx="311">
                  <c:v>9895</c:v>
                </c:pt>
                <c:pt idx="312">
                  <c:v>9804</c:v>
                </c:pt>
                <c:pt idx="313">
                  <c:v>9713</c:v>
                </c:pt>
                <c:pt idx="314">
                  <c:v>9622</c:v>
                </c:pt>
                <c:pt idx="315">
                  <c:v>9532</c:v>
                </c:pt>
                <c:pt idx="316">
                  <c:v>9441</c:v>
                </c:pt>
                <c:pt idx="317">
                  <c:v>9350</c:v>
                </c:pt>
                <c:pt idx="318">
                  <c:v>9259</c:v>
                </c:pt>
                <c:pt idx="319">
                  <c:v>9169</c:v>
                </c:pt>
                <c:pt idx="320">
                  <c:v>9078</c:v>
                </c:pt>
                <c:pt idx="321">
                  <c:v>8987</c:v>
                </c:pt>
                <c:pt idx="322">
                  <c:v>8896</c:v>
                </c:pt>
                <c:pt idx="323">
                  <c:v>8805</c:v>
                </c:pt>
                <c:pt idx="324">
                  <c:v>8715</c:v>
                </c:pt>
                <c:pt idx="325">
                  <c:v>8624</c:v>
                </c:pt>
                <c:pt idx="326">
                  <c:v>8533</c:v>
                </c:pt>
                <c:pt idx="327">
                  <c:v>8442</c:v>
                </c:pt>
                <c:pt idx="328">
                  <c:v>8352</c:v>
                </c:pt>
                <c:pt idx="329">
                  <c:v>8261</c:v>
                </c:pt>
                <c:pt idx="330">
                  <c:v>8170</c:v>
                </c:pt>
                <c:pt idx="331">
                  <c:v>8079</c:v>
                </c:pt>
                <c:pt idx="332">
                  <c:v>7989</c:v>
                </c:pt>
                <c:pt idx="333">
                  <c:v>7898</c:v>
                </c:pt>
                <c:pt idx="334">
                  <c:v>7807</c:v>
                </c:pt>
                <c:pt idx="335">
                  <c:v>7716</c:v>
                </c:pt>
                <c:pt idx="336">
                  <c:v>7625</c:v>
                </c:pt>
                <c:pt idx="337">
                  <c:v>7535</c:v>
                </c:pt>
                <c:pt idx="338">
                  <c:v>7444</c:v>
                </c:pt>
                <c:pt idx="339">
                  <c:v>7353</c:v>
                </c:pt>
                <c:pt idx="340">
                  <c:v>7262</c:v>
                </c:pt>
                <c:pt idx="341">
                  <c:v>7172</c:v>
                </c:pt>
                <c:pt idx="342">
                  <c:v>7081</c:v>
                </c:pt>
                <c:pt idx="343">
                  <c:v>6990</c:v>
                </c:pt>
                <c:pt idx="344">
                  <c:v>6899</c:v>
                </c:pt>
                <c:pt idx="345">
                  <c:v>6808</c:v>
                </c:pt>
                <c:pt idx="346">
                  <c:v>6718</c:v>
                </c:pt>
                <c:pt idx="347">
                  <c:v>6627</c:v>
                </c:pt>
                <c:pt idx="348">
                  <c:v>6536</c:v>
                </c:pt>
                <c:pt idx="349">
                  <c:v>6445</c:v>
                </c:pt>
                <c:pt idx="350">
                  <c:v>6355</c:v>
                </c:pt>
                <c:pt idx="351">
                  <c:v>6264</c:v>
                </c:pt>
                <c:pt idx="352">
                  <c:v>6173</c:v>
                </c:pt>
                <c:pt idx="353">
                  <c:v>6082</c:v>
                </c:pt>
                <c:pt idx="354">
                  <c:v>5992</c:v>
                </c:pt>
                <c:pt idx="355">
                  <c:v>5901</c:v>
                </c:pt>
                <c:pt idx="356">
                  <c:v>5810</c:v>
                </c:pt>
                <c:pt idx="357">
                  <c:v>5719</c:v>
                </c:pt>
                <c:pt idx="358">
                  <c:v>5628</c:v>
                </c:pt>
                <c:pt idx="359">
                  <c:v>5538</c:v>
                </c:pt>
                <c:pt idx="360">
                  <c:v>5447</c:v>
                </c:pt>
                <c:pt idx="361">
                  <c:v>5356</c:v>
                </c:pt>
                <c:pt idx="362">
                  <c:v>5265</c:v>
                </c:pt>
                <c:pt idx="363">
                  <c:v>5175</c:v>
                </c:pt>
                <c:pt idx="364">
                  <c:v>5084</c:v>
                </c:pt>
                <c:pt idx="365">
                  <c:v>4993</c:v>
                </c:pt>
                <c:pt idx="366">
                  <c:v>4902</c:v>
                </c:pt>
                <c:pt idx="367">
                  <c:v>4811</c:v>
                </c:pt>
                <c:pt idx="368">
                  <c:v>4721</c:v>
                </c:pt>
                <c:pt idx="369">
                  <c:v>4630</c:v>
                </c:pt>
                <c:pt idx="370">
                  <c:v>4539</c:v>
                </c:pt>
                <c:pt idx="371">
                  <c:v>4448</c:v>
                </c:pt>
                <c:pt idx="372">
                  <c:v>4358</c:v>
                </c:pt>
                <c:pt idx="373">
                  <c:v>4267</c:v>
                </c:pt>
                <c:pt idx="374">
                  <c:v>4176</c:v>
                </c:pt>
                <c:pt idx="375">
                  <c:v>4085</c:v>
                </c:pt>
                <c:pt idx="376">
                  <c:v>3995</c:v>
                </c:pt>
                <c:pt idx="377">
                  <c:v>3904</c:v>
                </c:pt>
                <c:pt idx="378">
                  <c:v>3813</c:v>
                </c:pt>
                <c:pt idx="379">
                  <c:v>3722</c:v>
                </c:pt>
                <c:pt idx="380">
                  <c:v>3631</c:v>
                </c:pt>
                <c:pt idx="381">
                  <c:v>3541</c:v>
                </c:pt>
                <c:pt idx="382">
                  <c:v>3450</c:v>
                </c:pt>
                <c:pt idx="383">
                  <c:v>3359</c:v>
                </c:pt>
                <c:pt idx="384">
                  <c:v>3268</c:v>
                </c:pt>
                <c:pt idx="385">
                  <c:v>3178</c:v>
                </c:pt>
                <c:pt idx="386">
                  <c:v>3087</c:v>
                </c:pt>
                <c:pt idx="387">
                  <c:v>2996</c:v>
                </c:pt>
                <c:pt idx="388">
                  <c:v>2905</c:v>
                </c:pt>
                <c:pt idx="389">
                  <c:v>2814</c:v>
                </c:pt>
                <c:pt idx="390">
                  <c:v>2724</c:v>
                </c:pt>
                <c:pt idx="391">
                  <c:v>2633</c:v>
                </c:pt>
                <c:pt idx="392">
                  <c:v>2542</c:v>
                </c:pt>
                <c:pt idx="393">
                  <c:v>2451</c:v>
                </c:pt>
                <c:pt idx="394">
                  <c:v>2361</c:v>
                </c:pt>
                <c:pt idx="395">
                  <c:v>2270</c:v>
                </c:pt>
                <c:pt idx="396">
                  <c:v>2179</c:v>
                </c:pt>
                <c:pt idx="397">
                  <c:v>2088</c:v>
                </c:pt>
                <c:pt idx="398">
                  <c:v>1998</c:v>
                </c:pt>
                <c:pt idx="399">
                  <c:v>1907</c:v>
                </c:pt>
                <c:pt idx="400">
                  <c:v>1816</c:v>
                </c:pt>
                <c:pt idx="401">
                  <c:v>1725</c:v>
                </c:pt>
                <c:pt idx="402">
                  <c:v>1634</c:v>
                </c:pt>
                <c:pt idx="403">
                  <c:v>1544</c:v>
                </c:pt>
                <c:pt idx="404">
                  <c:v>1453</c:v>
                </c:pt>
                <c:pt idx="405">
                  <c:v>1362</c:v>
                </c:pt>
                <c:pt idx="406">
                  <c:v>1271</c:v>
                </c:pt>
                <c:pt idx="407">
                  <c:v>1181</c:v>
                </c:pt>
                <c:pt idx="408">
                  <c:v>1090</c:v>
                </c:pt>
                <c:pt idx="409">
                  <c:v>999</c:v>
                </c:pt>
                <c:pt idx="410">
                  <c:v>908</c:v>
                </c:pt>
                <c:pt idx="411">
                  <c:v>817</c:v>
                </c:pt>
                <c:pt idx="412">
                  <c:v>727</c:v>
                </c:pt>
                <c:pt idx="413">
                  <c:v>636</c:v>
                </c:pt>
                <c:pt idx="414">
                  <c:v>545</c:v>
                </c:pt>
                <c:pt idx="415">
                  <c:v>454</c:v>
                </c:pt>
                <c:pt idx="416">
                  <c:v>364</c:v>
                </c:pt>
                <c:pt idx="417">
                  <c:v>273</c:v>
                </c:pt>
                <c:pt idx="418">
                  <c:v>182</c:v>
                </c:pt>
                <c:pt idx="419">
                  <c:v>91</c:v>
                </c:pt>
              </c:numCache>
            </c:numRef>
          </c:val>
          <c:extLst>
            <c:ext xmlns:c16="http://schemas.microsoft.com/office/drawing/2014/chart" uri="{C3380CC4-5D6E-409C-BE32-E72D297353CC}">
              <c16:uniqueId val="{00000004-5366-4E3C-BBDB-76EDAC5D3685}"/>
            </c:ext>
          </c:extLst>
        </c:ser>
        <c:dLbls>
          <c:showLegendKey val="0"/>
          <c:showVal val="0"/>
          <c:showCatName val="0"/>
          <c:showSerName val="0"/>
          <c:showPercent val="0"/>
          <c:showBubbleSize val="0"/>
        </c:dLbls>
        <c:gapWidth val="0"/>
        <c:overlap val="100"/>
        <c:axId val="790195080"/>
        <c:axId val="790199760"/>
      </c:barChart>
      <c:catAx>
        <c:axId val="790195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90199760"/>
        <c:crosses val="autoZero"/>
        <c:auto val="1"/>
        <c:lblAlgn val="ctr"/>
        <c:lblOffset val="100"/>
        <c:noMultiLvlLbl val="0"/>
      </c:catAx>
      <c:valAx>
        <c:axId val="790199760"/>
        <c:scaling>
          <c:orientation val="minMax"/>
        </c:scaling>
        <c:delete val="0"/>
        <c:axPos val="l"/>
        <c:majorGridlines>
          <c:spPr>
            <a:ln w="9525" cap="flat" cmpd="sng" algn="ctr">
              <a:solidFill>
                <a:schemeClr val="tx1">
                  <a:lumMod val="15000"/>
                  <a:lumOff val="85000"/>
                </a:schemeClr>
              </a:solidFill>
              <a:round/>
            </a:ln>
            <a:effectLst/>
          </c:spPr>
        </c:majorGridlines>
        <c:numFmt formatCode="#,##0&quot;円&quot;;[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90195080"/>
        <c:crosses val="autoZero"/>
        <c:crossBetween val="between"/>
      </c:valAx>
      <c:spPr>
        <a:noFill/>
        <a:ln>
          <a:noFill/>
        </a:ln>
        <a:effectLst/>
      </c:spPr>
    </c:plotArea>
    <c:legend>
      <c:legendPos val="b"/>
      <c:layout>
        <c:manualLayout>
          <c:xMode val="edge"/>
          <c:yMode val="edge"/>
          <c:x val="0.87932733010744546"/>
          <c:y val="2.1092480373753258E-2"/>
          <c:w val="0.10459170796468271"/>
          <c:h val="0.100611150896792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40CB588-EA04-467C-AA94-7F8DFD2DDE9F}">
  <sheetPr>
    <tabColor theme="5" tint="0.79998168889431442"/>
  </sheetPr>
  <sheetViews>
    <sheetView zoomScale="89" workbookViewId="0"/>
  </sheetViews>
  <sheetProtection algorithmName="SHA-512" hashValue="EwINuISrPn51T6kFKhAep0XjNDMROBZzHR2rzNq9PEEgUFJ/vYKp3jKyBADSWCkesR7g8S2+9uTawTU+HSjwhA==" saltValue="ZTXtOEy9tA2EM7nvlp1GFg=="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C4A5BF6-4CB2-4CAA-828F-8509E06147AF}">
  <sheetPr>
    <tabColor theme="9" tint="0.79998168889431442"/>
  </sheetPr>
  <sheetViews>
    <sheetView zoomScale="89" workbookViewId="0"/>
  </sheetViews>
  <sheetProtection algorithmName="SHA-512" hashValue="sCzR7sR8py7DXMOoUpns/tywHXpki2N/kun1UVCSmOxGMN3T2Ax965sXlGo3sS5oeSlIIvKqrxOOwoe4dLyEZA==" saltValue="NHCYwtqOt7WP1oJvmSJ+yw=="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8112" cy="6070315"/>
    <xdr:graphicFrame macro="">
      <xdr:nvGraphicFramePr>
        <xdr:cNvPr id="2" name="グラフ 1">
          <a:extLst>
            <a:ext uri="{FF2B5EF4-FFF2-40B4-BE49-F238E27FC236}">
              <a16:creationId xmlns:a16="http://schemas.microsoft.com/office/drawing/2014/main" id="{54115CA1-1C51-482F-DE7A-17BDF73CD57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8112" cy="6070315"/>
    <xdr:graphicFrame macro="">
      <xdr:nvGraphicFramePr>
        <xdr:cNvPr id="2" name="グラフ 1">
          <a:extLst>
            <a:ext uri="{FF2B5EF4-FFF2-40B4-BE49-F238E27FC236}">
              <a16:creationId xmlns:a16="http://schemas.microsoft.com/office/drawing/2014/main" id="{96B48D65-2766-626B-0192-63274BA3960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5B237-79B0-4EA6-B82C-16EA6A11DCFC}">
  <sheetPr>
    <tabColor rgb="FFFF7C80"/>
  </sheetPr>
  <dimension ref="B1:F51"/>
  <sheetViews>
    <sheetView showGridLines="0" showRowColHeaders="0" zoomScaleNormal="100" zoomScaleSheetLayoutView="100" workbookViewId="0">
      <selection activeCell="D9" sqref="D9"/>
    </sheetView>
  </sheetViews>
  <sheetFormatPr defaultRowHeight="17.399999999999999" customHeight="1"/>
  <cols>
    <col min="1" max="1" width="2.296875" style="73" customWidth="1"/>
    <col min="2" max="2" width="12.296875" style="73" customWidth="1"/>
    <col min="3" max="3" width="6.59765625" style="73" customWidth="1"/>
    <col min="4" max="4" width="26.5" style="245" customWidth="1"/>
    <col min="5" max="5" width="13.69921875" style="73" customWidth="1"/>
    <col min="6" max="6" width="8.796875" style="73"/>
    <col min="7" max="7" width="4" style="73" customWidth="1"/>
    <col min="8" max="16384" width="8.796875" style="73"/>
  </cols>
  <sheetData>
    <row r="1" spans="2:6" ht="9" customHeight="1"/>
    <row r="2" spans="2:6" ht="17.399999999999999" customHeight="1">
      <c r="B2" s="205"/>
      <c r="C2" s="73" t="s">
        <v>106</v>
      </c>
    </row>
    <row r="4" spans="2:6" ht="17.399999999999999" customHeight="1">
      <c r="B4" s="254" t="s">
        <v>82</v>
      </c>
      <c r="C4" s="249"/>
      <c r="D4" s="250"/>
      <c r="E4" s="249"/>
      <c r="F4" s="249"/>
    </row>
    <row r="5" spans="2:6" ht="3.6" customHeight="1">
      <c r="B5" s="249"/>
      <c r="C5" s="249"/>
      <c r="D5" s="250"/>
      <c r="E5" s="249"/>
      <c r="F5" s="249"/>
    </row>
    <row r="6" spans="2:6" ht="17.399999999999999" customHeight="1">
      <c r="B6" s="249" t="s">
        <v>89</v>
      </c>
      <c r="C6" s="249"/>
      <c r="D6" s="250" t="s">
        <v>83</v>
      </c>
      <c r="E6" s="212">
        <v>2500</v>
      </c>
      <c r="F6" s="249" t="s">
        <v>84</v>
      </c>
    </row>
    <row r="7" spans="2:6" ht="3.6" customHeight="1">
      <c r="B7" s="249"/>
      <c r="C7" s="249"/>
      <c r="D7" s="250"/>
      <c r="E7" s="249"/>
      <c r="F7" s="249"/>
    </row>
    <row r="8" spans="2:6" ht="17.399999999999999" customHeight="1">
      <c r="B8" s="249"/>
      <c r="C8" s="249"/>
      <c r="D8" s="250" t="s">
        <v>18</v>
      </c>
      <c r="E8" s="212">
        <v>500</v>
      </c>
      <c r="F8" s="249" t="s">
        <v>84</v>
      </c>
    </row>
    <row r="9" spans="2:6" ht="17.399999999999999" customHeight="1">
      <c r="B9" s="249"/>
      <c r="C9" s="249"/>
      <c r="D9" s="250" t="s">
        <v>3</v>
      </c>
      <c r="E9" s="253">
        <f>SUM(E6:E8)</f>
        <v>3000</v>
      </c>
      <c r="F9" s="249" t="s">
        <v>84</v>
      </c>
    </row>
    <row r="10" spans="2:6" ht="17.399999999999999" customHeight="1">
      <c r="B10" s="249" t="s">
        <v>90</v>
      </c>
      <c r="C10" s="249"/>
      <c r="D10" s="250"/>
      <c r="E10" s="255">
        <v>35</v>
      </c>
      <c r="F10" s="249" t="s">
        <v>5</v>
      </c>
    </row>
    <row r="11" spans="2:6" ht="3.6" customHeight="1">
      <c r="B11" s="249"/>
      <c r="C11" s="249"/>
      <c r="D11" s="250"/>
      <c r="E11" s="249"/>
      <c r="F11" s="249"/>
    </row>
    <row r="12" spans="2:6" ht="17.399999999999999" customHeight="1">
      <c r="B12" s="249" t="s">
        <v>91</v>
      </c>
      <c r="C12" s="249"/>
      <c r="D12" s="210" t="s">
        <v>19</v>
      </c>
      <c r="E12" s="209" t="s">
        <v>20</v>
      </c>
      <c r="F12" s="249"/>
    </row>
    <row r="13" spans="2:6" ht="17.399999999999999" customHeight="1">
      <c r="B13" s="249"/>
      <c r="C13" s="249"/>
      <c r="D13" s="213" t="str">
        <f>'償還予定表（元利均等返済）'!H3&amp;"～"&amp;'償還予定表（元利均等返済）'!I3&amp;"年"</f>
        <v>1～5年</v>
      </c>
      <c r="E13" s="208">
        <v>1.83E-2</v>
      </c>
      <c r="F13" s="249"/>
    </row>
    <row r="14" spans="2:6" ht="17.399999999999999" customHeight="1">
      <c r="B14" s="249"/>
      <c r="C14" s="249"/>
      <c r="D14" s="214" t="str">
        <f>'償還予定表（元利均等返済）'!H4&amp;"～"&amp;'償還予定表（元利均等返済）'!I4&amp;"年"</f>
        <v>6～10年</v>
      </c>
      <c r="E14" s="206">
        <v>1.83E-2</v>
      </c>
      <c r="F14" s="249"/>
    </row>
    <row r="15" spans="2:6" ht="17.399999999999999" customHeight="1">
      <c r="B15" s="249"/>
      <c r="C15" s="249"/>
      <c r="D15" s="214" t="str">
        <f>'償還予定表（元利均等返済）'!H5&amp;"～"&amp;'償還予定表（元利均等返済）'!I5&amp;"年"</f>
        <v>11～15年</v>
      </c>
      <c r="E15" s="206">
        <v>1.83E-2</v>
      </c>
      <c r="F15" s="249"/>
    </row>
    <row r="16" spans="2:6" ht="17.399999999999999" customHeight="1">
      <c r="B16" s="249"/>
      <c r="C16" s="249"/>
      <c r="D16" s="214" t="str">
        <f>'償還予定表（元利均等返済）'!H6&amp;"～"&amp;'償還予定表（元利均等返済）'!I6&amp;"年"</f>
        <v>16～20年</v>
      </c>
      <c r="E16" s="206">
        <v>1.83E-2</v>
      </c>
      <c r="F16" s="249"/>
    </row>
    <row r="17" spans="2:6" ht="17.399999999999999" customHeight="1">
      <c r="B17" s="249"/>
      <c r="C17" s="249"/>
      <c r="D17" s="214" t="str">
        <f>'償還予定表（元利均等返済）'!H7&amp;"～"&amp;'償還予定表（元利均等返済）'!I7&amp;"年"</f>
        <v>21～25年</v>
      </c>
      <c r="E17" s="206">
        <v>1.83E-2</v>
      </c>
      <c r="F17" s="249"/>
    </row>
    <row r="18" spans="2:6" ht="17.399999999999999" customHeight="1">
      <c r="B18" s="249"/>
      <c r="C18" s="249"/>
      <c r="D18" s="214" t="str">
        <f>'償還予定表（元利均等返済）'!H8&amp;"～"&amp;'償還予定表（元利均等返済）'!I8&amp;"年"</f>
        <v>26～30年</v>
      </c>
      <c r="E18" s="206">
        <v>1.83E-2</v>
      </c>
      <c r="F18" s="249"/>
    </row>
    <row r="19" spans="2:6" ht="17.399999999999999" customHeight="1">
      <c r="B19" s="249"/>
      <c r="C19" s="249"/>
      <c r="D19" s="215" t="str">
        <f>'償還予定表（元利均等返済）'!H9&amp;"～"&amp;'償還予定表（元利均等返済）'!I9&amp;"年"</f>
        <v>31～35年</v>
      </c>
      <c r="E19" s="207">
        <v>1.83E-2</v>
      </c>
      <c r="F19" s="249"/>
    </row>
    <row r="20" spans="2:6" ht="3.6" customHeight="1">
      <c r="B20" s="249"/>
      <c r="C20" s="249"/>
      <c r="D20" s="250"/>
      <c r="E20" s="249"/>
      <c r="F20" s="249"/>
    </row>
    <row r="21" spans="2:6" ht="17.399999999999999" customHeight="1">
      <c r="B21" s="249" t="s">
        <v>92</v>
      </c>
      <c r="C21" s="249"/>
      <c r="D21" s="250"/>
      <c r="E21" s="256" t="s">
        <v>87</v>
      </c>
      <c r="F21" s="249"/>
    </row>
    <row r="22" spans="2:6" ht="10.8" customHeight="1">
      <c r="B22" s="249"/>
      <c r="C22" s="249"/>
      <c r="D22" s="250"/>
      <c r="E22" s="249"/>
      <c r="F22" s="249"/>
    </row>
    <row r="23" spans="2:6" ht="12" customHeight="1"/>
    <row r="24" spans="2:6" ht="17.399999999999999" customHeight="1">
      <c r="B24" s="251" t="s">
        <v>93</v>
      </c>
      <c r="C24" s="244"/>
      <c r="D24" s="252"/>
      <c r="E24" s="244"/>
      <c r="F24" s="244"/>
    </row>
    <row r="25" spans="2:6" ht="3.6" customHeight="1">
      <c r="B25" s="244"/>
      <c r="C25" s="244"/>
      <c r="D25" s="252"/>
      <c r="E25" s="244"/>
      <c r="F25" s="244"/>
    </row>
    <row r="26" spans="2:6" ht="17.399999999999999" customHeight="1">
      <c r="B26" s="244" t="s">
        <v>99</v>
      </c>
      <c r="C26" s="266" t="s">
        <v>94</v>
      </c>
      <c r="D26" s="267"/>
      <c r="E26" s="212">
        <v>430</v>
      </c>
      <c r="F26" s="244" t="s">
        <v>84</v>
      </c>
    </row>
    <row r="27" spans="2:6" ht="3.6" customHeight="1">
      <c r="B27" s="246"/>
      <c r="C27" s="246"/>
      <c r="D27" s="246"/>
      <c r="E27" s="247"/>
      <c r="F27" s="244"/>
    </row>
    <row r="28" spans="2:6" ht="17.399999999999999" customHeight="1">
      <c r="B28" s="244"/>
      <c r="C28" s="266" t="s">
        <v>95</v>
      </c>
      <c r="D28" s="267"/>
      <c r="E28" s="212">
        <v>180</v>
      </c>
      <c r="F28" s="244" t="s">
        <v>84</v>
      </c>
    </row>
    <row r="29" spans="2:6" ht="3.6" customHeight="1">
      <c r="B29" s="246"/>
      <c r="C29" s="246"/>
      <c r="D29" s="246"/>
      <c r="E29" s="247"/>
      <c r="F29" s="244"/>
    </row>
    <row r="30" spans="2:6" ht="17.399999999999999" customHeight="1">
      <c r="B30" s="266" t="s">
        <v>105</v>
      </c>
      <c r="C30" s="266"/>
      <c r="D30" s="266"/>
      <c r="E30" s="247"/>
      <c r="F30" s="244"/>
    </row>
    <row r="31" spans="2:6" ht="17.399999999999999" customHeight="1">
      <c r="B31" s="266" t="s">
        <v>97</v>
      </c>
      <c r="C31" s="266"/>
      <c r="D31" s="266"/>
      <c r="E31" s="212">
        <v>46</v>
      </c>
      <c r="F31" s="244" t="s">
        <v>84</v>
      </c>
    </row>
    <row r="32" spans="2:6" ht="3.6" customHeight="1">
      <c r="B32" s="246"/>
      <c r="C32" s="246"/>
      <c r="D32" s="246"/>
      <c r="E32" s="247"/>
      <c r="F32" s="244"/>
    </row>
    <row r="33" spans="2:6" ht="17.399999999999999" customHeight="1">
      <c r="B33" s="266" t="s">
        <v>98</v>
      </c>
      <c r="C33" s="266"/>
      <c r="D33" s="266"/>
      <c r="E33" s="212"/>
      <c r="F33" s="244" t="s">
        <v>84</v>
      </c>
    </row>
    <row r="34" spans="2:6" ht="3.6" customHeight="1">
      <c r="B34" s="246"/>
      <c r="C34" s="246"/>
      <c r="D34" s="246"/>
      <c r="E34" s="247"/>
      <c r="F34" s="244"/>
    </row>
    <row r="35" spans="2:6" ht="17.399999999999999" customHeight="1">
      <c r="B35" s="244" t="s">
        <v>104</v>
      </c>
      <c r="C35" s="244"/>
      <c r="D35" s="246" t="s">
        <v>44</v>
      </c>
      <c r="E35" s="212">
        <v>32</v>
      </c>
      <c r="F35" s="244" t="s">
        <v>96</v>
      </c>
    </row>
    <row r="36" spans="2:6" ht="3.6" customHeight="1">
      <c r="B36" s="248"/>
      <c r="C36" s="248"/>
      <c r="D36" s="246"/>
      <c r="E36" s="247"/>
      <c r="F36" s="244"/>
    </row>
    <row r="37" spans="2:6" ht="17.399999999999999" customHeight="1">
      <c r="B37" s="248"/>
      <c r="C37" s="244"/>
      <c r="D37" s="246" t="s">
        <v>69</v>
      </c>
      <c r="E37" s="212">
        <v>33</v>
      </c>
      <c r="F37" s="244" t="s">
        <v>96</v>
      </c>
    </row>
    <row r="38" spans="2:6" ht="3.6" customHeight="1">
      <c r="B38" s="248"/>
      <c r="C38" s="244"/>
      <c r="D38" s="246"/>
      <c r="E38" s="247"/>
      <c r="F38" s="244"/>
    </row>
    <row r="39" spans="2:6" ht="17.399999999999999" customHeight="1">
      <c r="B39" s="266" t="s">
        <v>107</v>
      </c>
      <c r="C39" s="266"/>
      <c r="D39" s="266"/>
      <c r="E39" s="212">
        <v>3</v>
      </c>
      <c r="F39" s="244" t="s">
        <v>96</v>
      </c>
    </row>
    <row r="40" spans="2:6" ht="17.399999999999999" customHeight="1">
      <c r="B40" s="266" t="s">
        <v>108</v>
      </c>
      <c r="C40" s="266"/>
      <c r="D40" s="266"/>
      <c r="E40" s="212">
        <v>1</v>
      </c>
      <c r="F40" s="244" t="s">
        <v>96</v>
      </c>
    </row>
    <row r="41" spans="2:6" ht="17.399999999999999" customHeight="1">
      <c r="B41" s="244"/>
      <c r="C41" s="244"/>
      <c r="D41" s="246" t="s">
        <v>109</v>
      </c>
      <c r="E41" s="212"/>
      <c r="F41" s="244" t="s">
        <v>96</v>
      </c>
    </row>
    <row r="42" spans="2:6" ht="17.399999999999999" customHeight="1">
      <c r="B42" s="244"/>
      <c r="C42" s="244"/>
      <c r="D42" s="246" t="s">
        <v>110</v>
      </c>
      <c r="E42" s="212"/>
      <c r="F42" s="244" t="s">
        <v>96</v>
      </c>
    </row>
    <row r="43" spans="2:6" ht="3.6" customHeight="1">
      <c r="B43" s="244"/>
      <c r="C43" s="244"/>
      <c r="D43" s="246"/>
      <c r="E43" s="247"/>
      <c r="F43" s="244"/>
    </row>
    <row r="44" spans="2:6" ht="17.399999999999999" customHeight="1">
      <c r="B44" s="244"/>
      <c r="C44" s="244"/>
      <c r="D44" s="246" t="s">
        <v>111</v>
      </c>
      <c r="E44" s="212">
        <v>79</v>
      </c>
      <c r="F44" s="244" t="s">
        <v>96</v>
      </c>
    </row>
    <row r="45" spans="2:6" ht="17.399999999999999" customHeight="1">
      <c r="B45" s="244"/>
      <c r="C45" s="244"/>
      <c r="D45" s="246" t="s">
        <v>112</v>
      </c>
      <c r="E45" s="212"/>
      <c r="F45" s="244" t="s">
        <v>96</v>
      </c>
    </row>
    <row r="46" spans="2:6" ht="17.399999999999999" customHeight="1">
      <c r="B46" s="244"/>
      <c r="C46" s="244"/>
      <c r="D46" s="246" t="s">
        <v>113</v>
      </c>
      <c r="E46" s="212"/>
      <c r="F46" s="244" t="s">
        <v>96</v>
      </c>
    </row>
    <row r="47" spans="2:6" ht="17.399999999999999" customHeight="1">
      <c r="B47" s="244"/>
      <c r="C47" s="244"/>
      <c r="D47" s="246" t="s">
        <v>114</v>
      </c>
      <c r="E47" s="212"/>
      <c r="F47" s="244" t="s">
        <v>96</v>
      </c>
    </row>
    <row r="48" spans="2:6" ht="10.8" customHeight="1">
      <c r="B48" s="244"/>
      <c r="C48" s="244"/>
      <c r="D48" s="244"/>
      <c r="E48" s="244"/>
      <c r="F48" s="244"/>
    </row>
    <row r="49" s="73" customFormat="1" ht="17.399999999999999" customHeight="1"/>
    <row r="50" s="73" customFormat="1" ht="3.6" customHeight="1"/>
    <row r="51" s="73" customFormat="1" ht="17.399999999999999" customHeight="1"/>
  </sheetData>
  <sheetProtection algorithmName="SHA-512" hashValue="H0UKf+rXjiVRiY2iWiaCjUG/pr0pUlwRulKq8gIFAIa+sTWgmBRoEA40/NL3LAcjlaytUh9btQVhqWgS/LaNbw==" saltValue="7/cCLdMtyqEnkD9htgRAkg==" spinCount="100000" sheet="1" objects="1" scenarios="1"/>
  <mergeCells count="7">
    <mergeCell ref="C26:D26"/>
    <mergeCell ref="C28:D28"/>
    <mergeCell ref="B40:D40"/>
    <mergeCell ref="B39:D39"/>
    <mergeCell ref="B33:D33"/>
    <mergeCell ref="B31:D31"/>
    <mergeCell ref="B30:D30"/>
  </mergeCells>
  <phoneticPr fontId="2"/>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974AC8A-528A-4B43-A8C0-7580826C844D}">
          <x14:formula1>
            <xm:f>計算シート!$B$24:$B$25</xm:f>
          </x14:formula1>
          <xm:sqref>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DF03C-BFE7-4C61-8279-6931EF025DC0}">
  <sheetPr>
    <tabColor theme="4" tint="0.59999389629810485"/>
    <pageSetUpPr fitToPage="1"/>
  </sheetPr>
  <dimension ref="B1:W25"/>
  <sheetViews>
    <sheetView showGridLines="0" showRowColHeaders="0" zoomScaleNormal="100" zoomScaleSheetLayoutView="92" workbookViewId="0">
      <selection activeCell="G6" sqref="G6"/>
    </sheetView>
  </sheetViews>
  <sheetFormatPr defaultColWidth="12.59765625" defaultRowHeight="15"/>
  <cols>
    <col min="1" max="1" width="3.3984375" style="220" customWidth="1"/>
    <col min="2" max="2" width="19.796875" style="220" customWidth="1"/>
    <col min="3" max="3" width="16.19921875" style="220" customWidth="1"/>
    <col min="4" max="4" width="13.796875" style="220" customWidth="1"/>
    <col min="5" max="5" width="16.19921875" style="220" customWidth="1"/>
    <col min="6" max="6" width="1.296875" style="220" customWidth="1"/>
    <col min="7" max="7" width="8" style="220" customWidth="1"/>
    <col min="8" max="9" width="16.19921875" style="220" customWidth="1"/>
    <col min="10" max="10" width="3.796875" style="220" customWidth="1"/>
    <col min="11" max="11" width="4.296875" style="220" customWidth="1"/>
    <col min="12" max="16384" width="12.59765625" style="220"/>
  </cols>
  <sheetData>
    <row r="1" spans="2:23" ht="13.2" customHeight="1"/>
    <row r="2" spans="2:23" s="74" customFormat="1" ht="79.2" customHeight="1">
      <c r="B2" s="272" t="s">
        <v>122</v>
      </c>
      <c r="C2" s="272"/>
      <c r="D2" s="272"/>
      <c r="E2" s="272"/>
      <c r="F2" s="272"/>
      <c r="G2" s="272"/>
      <c r="H2" s="272"/>
      <c r="I2" s="272"/>
      <c r="J2" s="204"/>
      <c r="K2" s="204"/>
      <c r="L2" s="204"/>
      <c r="M2" s="204"/>
      <c r="N2" s="204"/>
      <c r="O2" s="204"/>
      <c r="P2" s="204"/>
      <c r="Q2" s="204"/>
      <c r="R2" s="76"/>
      <c r="S2" s="76"/>
      <c r="T2" s="75"/>
      <c r="U2" s="75"/>
      <c r="V2" s="75"/>
      <c r="W2" s="257"/>
    </row>
    <row r="3" spans="2:23" s="74" customFormat="1" ht="7.2" customHeight="1">
      <c r="B3" s="258"/>
      <c r="C3" s="258"/>
      <c r="D3" s="258"/>
      <c r="E3" s="258"/>
      <c r="F3" s="258"/>
      <c r="G3" s="258"/>
      <c r="H3" s="258"/>
      <c r="I3" s="258"/>
      <c r="J3" s="73"/>
      <c r="K3" s="73"/>
      <c r="L3" s="73"/>
      <c r="M3" s="73"/>
      <c r="N3" s="73"/>
      <c r="O3" s="73"/>
      <c r="P3" s="73"/>
      <c r="Q3" s="73"/>
      <c r="R3" s="76"/>
      <c r="S3" s="76"/>
      <c r="T3" s="75"/>
      <c r="U3" s="75"/>
      <c r="V3" s="75"/>
      <c r="W3" s="257"/>
    </row>
    <row r="4" spans="2:23" s="74" customFormat="1" ht="22.2" customHeight="1">
      <c r="B4" s="259" t="s">
        <v>115</v>
      </c>
      <c r="C4" s="260"/>
      <c r="D4" s="258"/>
      <c r="E4" s="258"/>
      <c r="F4" s="258"/>
      <c r="G4" s="258"/>
      <c r="H4" s="273" t="str">
        <f ca="1">"現在"&amp;'償還予定表（元利均等返済）'!N3&amp;"です（"&amp;TEXT('償還予定表（元利均等返済）'!M3,"yyyy/m/d")&amp;"まで使用できます）"</f>
        <v>現在使用期間中です（2025/4/1まで使用できます）</v>
      </c>
      <c r="I4" s="273"/>
      <c r="J4" s="73"/>
      <c r="K4" s="73"/>
      <c r="L4" s="73"/>
      <c r="M4" s="73"/>
      <c r="N4" s="73"/>
      <c r="O4" s="73"/>
      <c r="P4" s="73"/>
      <c r="Q4" s="73"/>
      <c r="R4" s="76"/>
      <c r="S4" s="76"/>
      <c r="T4" s="75"/>
      <c r="U4" s="75"/>
      <c r="V4" s="75"/>
      <c r="W4" s="257"/>
    </row>
    <row r="5" spans="2:23" s="74" customFormat="1" ht="18" customHeight="1">
      <c r="B5" s="261" t="s">
        <v>116</v>
      </c>
      <c r="C5" s="262">
        <f>入力シート!E9</f>
        <v>3000</v>
      </c>
      <c r="D5" s="258"/>
      <c r="E5" s="258"/>
      <c r="F5" s="258"/>
      <c r="G5" s="258"/>
      <c r="H5" s="258"/>
      <c r="I5" s="258"/>
      <c r="J5" s="73"/>
      <c r="K5" s="73"/>
      <c r="L5" s="73"/>
      <c r="M5" s="73"/>
      <c r="N5" s="73"/>
      <c r="O5" s="73"/>
      <c r="P5" s="73"/>
      <c r="Q5" s="73"/>
      <c r="R5" s="76"/>
      <c r="S5" s="76"/>
      <c r="T5" s="75"/>
      <c r="U5" s="75"/>
      <c r="V5" s="75"/>
      <c r="W5" s="257"/>
    </row>
    <row r="6" spans="2:23" s="74" customFormat="1" ht="18" customHeight="1">
      <c r="B6" s="261" t="s">
        <v>117</v>
      </c>
      <c r="C6" s="263">
        <f>入力シート!E10</f>
        <v>35</v>
      </c>
      <c r="D6" s="258"/>
      <c r="E6" s="258"/>
      <c r="F6" s="258"/>
      <c r="G6" s="258"/>
      <c r="H6" s="258"/>
      <c r="I6" s="258"/>
      <c r="J6" s="73"/>
      <c r="K6" s="73"/>
      <c r="L6" s="73"/>
      <c r="M6" s="73"/>
      <c r="N6" s="73"/>
      <c r="O6" s="73"/>
      <c r="P6" s="73"/>
      <c r="Q6" s="73"/>
      <c r="R6" s="76"/>
      <c r="S6" s="76"/>
      <c r="T6" s="75"/>
      <c r="U6" s="75"/>
      <c r="V6" s="75"/>
      <c r="W6" s="257"/>
    </row>
    <row r="7" spans="2:23" s="74" customFormat="1" ht="21.6" customHeight="1">
      <c r="B7" s="264" t="s">
        <v>118</v>
      </c>
      <c r="C7" s="265" t="str">
        <f>入力シート!E21</f>
        <v>元利均等返済</v>
      </c>
      <c r="D7" s="258"/>
      <c r="E7" s="258"/>
      <c r="F7" s="258"/>
      <c r="G7" s="258"/>
      <c r="H7" s="258"/>
      <c r="I7" s="258"/>
      <c r="J7" s="73"/>
      <c r="K7" s="73"/>
      <c r="L7" s="73"/>
      <c r="M7" s="73"/>
      <c r="N7" s="73"/>
      <c r="O7" s="73"/>
      <c r="P7" s="73"/>
      <c r="Q7" s="73"/>
      <c r="R7" s="76"/>
      <c r="S7" s="76"/>
      <c r="T7" s="75"/>
      <c r="U7" s="75"/>
      <c r="V7" s="75"/>
      <c r="W7" s="257"/>
    </row>
    <row r="8" spans="2:23" ht="7.2" customHeight="1"/>
    <row r="9" spans="2:23" ht="24" customHeight="1">
      <c r="B9" s="274" t="s">
        <v>27</v>
      </c>
      <c r="C9" s="276" t="s">
        <v>28</v>
      </c>
      <c r="D9" s="278" t="s">
        <v>29</v>
      </c>
      <c r="E9" s="280" t="s">
        <v>31</v>
      </c>
      <c r="F9" s="221"/>
      <c r="G9" s="221"/>
      <c r="H9" s="268" t="s">
        <v>39</v>
      </c>
      <c r="I9" s="269"/>
    </row>
    <row r="10" spans="2:23" ht="24" customHeight="1">
      <c r="B10" s="275"/>
      <c r="C10" s="277"/>
      <c r="D10" s="279"/>
      <c r="E10" s="281"/>
      <c r="F10" s="221"/>
      <c r="G10" s="221"/>
      <c r="H10" s="222" t="s">
        <v>32</v>
      </c>
      <c r="I10" s="223" t="s">
        <v>33</v>
      </c>
    </row>
    <row r="11" spans="2:23" ht="24" customHeight="1">
      <c r="B11" s="224" t="str">
        <f>計算シート!A9&amp;"年目（"&amp;計算シート!A9*12&amp;"回目）"</f>
        <v>1年目（12回目）</v>
      </c>
      <c r="C11" s="225">
        <f ca="1">IF(入力シート!$E$21=計算シート!$B$24,'償還予定表（元利均等返済）'!N26,'償還予定表（元金均等返済）'!N26)</f>
        <v>29382328</v>
      </c>
      <c r="D11" s="226">
        <v>7.0000000000000001E-3</v>
      </c>
      <c r="E11" s="227">
        <f ca="1">IF(C11="","",ROUNDDOWN(C11*D11,-2))</f>
        <v>205600</v>
      </c>
      <c r="F11" s="228"/>
      <c r="G11" s="228"/>
      <c r="H11" s="229">
        <f ca="1">IF(C11="","",IF(E11&gt;計算シート!$B$3,計算シート!$B$3,E11))</f>
        <v>71000</v>
      </c>
      <c r="I11" s="230">
        <f ca="1">IF(C11="","",IF(計算シート!B9&lt;計算シート!C9,計算シート!B9,計算シート!C9))</f>
        <v>71000</v>
      </c>
    </row>
    <row r="12" spans="2:23" ht="24" customHeight="1">
      <c r="B12" s="224" t="str">
        <f>計算シート!A10&amp;"年目（"&amp;計算シート!A10*12&amp;"回目）"</f>
        <v>2年目（24回目）</v>
      </c>
      <c r="C12" s="225">
        <f ca="1">IF(入力シート!$E$21=計算シート!$B$24,'償還予定表（元利均等返済）'!N38,'償還予定表（元金均等返済）'!N38)</f>
        <v>28753264</v>
      </c>
      <c r="D12" s="226">
        <v>7.0000000000000001E-3</v>
      </c>
      <c r="E12" s="227">
        <f ca="1">IF(C11="","",ROUNDDOWN(C12*D12,-2))</f>
        <v>201200</v>
      </c>
      <c r="F12" s="228"/>
      <c r="G12" s="228"/>
      <c r="H12" s="231">
        <f ca="1">IF(C12="","",IF(E12&gt;計算シート!$B$3,計算シート!$B$3,E12))</f>
        <v>71000</v>
      </c>
      <c r="I12" s="232">
        <f ca="1">IF(C12="","",IF(計算シート!B10&lt;計算シート!C10,計算シート!B10,計算シート!C10))</f>
        <v>71000</v>
      </c>
    </row>
    <row r="13" spans="2:23" ht="24" customHeight="1">
      <c r="B13" s="224" t="str">
        <f>計算シート!A11&amp;"年目（"&amp;計算シート!A11*12&amp;"回目）"</f>
        <v>3年目（36回目）</v>
      </c>
      <c r="C13" s="225">
        <f ca="1">IF(入力シート!$E$21=計算シート!$B$24,'償還予定表（元利均等返済）'!N50,'償還予定表（元金均等返済）'!N50)</f>
        <v>28112601</v>
      </c>
      <c r="D13" s="226">
        <v>7.0000000000000001E-3</v>
      </c>
      <c r="E13" s="227">
        <f ca="1">IF(C11="","",ROUNDDOWN(C13*D13,-2))</f>
        <v>196700</v>
      </c>
      <c r="F13" s="228"/>
      <c r="G13" s="228"/>
      <c r="H13" s="231">
        <f ca="1">IF(C13="","",IF(E13&gt;計算シート!$B$3,計算シート!$B$3,E13))</f>
        <v>71000</v>
      </c>
      <c r="I13" s="232">
        <f ca="1">IF(C13="","",IF(計算シート!B11&lt;計算シート!C11,計算シート!B11,計算シート!C11))</f>
        <v>71000</v>
      </c>
    </row>
    <row r="14" spans="2:23" ht="24" customHeight="1">
      <c r="B14" s="224" t="str">
        <f>計算シート!A12&amp;"年目（"&amp;計算シート!A12*12&amp;"回目）"</f>
        <v>4年目（48回目）</v>
      </c>
      <c r="C14" s="225">
        <f ca="1">IF(入力シート!$E$21=計算シート!$B$24,'償還予定表（元利均等返済）'!N62,'償還予定表（元金均等返済）'!N62)</f>
        <v>27460121</v>
      </c>
      <c r="D14" s="226">
        <v>7.0000000000000001E-3</v>
      </c>
      <c r="E14" s="227">
        <f ca="1">IF(C11="","",ROUNDDOWN(C14*D14,-2))</f>
        <v>192200</v>
      </c>
      <c r="F14" s="228"/>
      <c r="G14" s="228"/>
      <c r="H14" s="231">
        <f ca="1">IF(C14="","",IF(E14&gt;計算シート!$B$3,計算シート!$B$3,E14))</f>
        <v>71000</v>
      </c>
      <c r="I14" s="232">
        <f ca="1">IF(C14="","",IF(計算シート!B12&lt;計算シート!C12,計算シート!B12,計算シート!C12))</f>
        <v>71000</v>
      </c>
    </row>
    <row r="15" spans="2:23" ht="24" customHeight="1">
      <c r="B15" s="224" t="str">
        <f>計算シート!A13&amp;"年目（"&amp;計算シート!A13*12&amp;"回目）"</f>
        <v>5年目（60回目）</v>
      </c>
      <c r="C15" s="225">
        <f ca="1">IF(入力シート!$E$21=計算シート!$B$24,'償還予定表（元利均等返済）'!N74,'償還予定表（元金均等返済）'!N74)</f>
        <v>26795607</v>
      </c>
      <c r="D15" s="226">
        <v>7.0000000000000001E-3</v>
      </c>
      <c r="E15" s="227">
        <f ca="1">IF(C11="","",ROUNDDOWN(C15*D15,-2))</f>
        <v>187500</v>
      </c>
      <c r="F15" s="228"/>
      <c r="G15" s="228"/>
      <c r="H15" s="231">
        <f ca="1">IF(C15="","",IF(E15&gt;計算シート!$B$3,計算シート!$B$3,E15))</f>
        <v>71000</v>
      </c>
      <c r="I15" s="232">
        <f ca="1">IF(C15="","",IF(計算シート!B13&lt;計算シート!C13,計算シート!B13,計算シート!C13))</f>
        <v>71000</v>
      </c>
    </row>
    <row r="16" spans="2:23" ht="24" customHeight="1">
      <c r="B16" s="224" t="str">
        <f>計算シート!A14&amp;"年目（"&amp;計算シート!A14*12&amp;"回目）"</f>
        <v>6年目（72回目）</v>
      </c>
      <c r="C16" s="225">
        <f ca="1">IF(入力シート!$E$21=計算シート!$B$24,'償還予定表（元利均等返済）'!N86,'償還予定表（元金均等返済）'!N86)</f>
        <v>26118839</v>
      </c>
      <c r="D16" s="226">
        <v>7.0000000000000001E-3</v>
      </c>
      <c r="E16" s="227">
        <f ca="1">IF(C11="","",ROUNDDOWN(C16*D16,-2))</f>
        <v>182800</v>
      </c>
      <c r="F16" s="228"/>
      <c r="G16" s="228"/>
      <c r="H16" s="231">
        <f ca="1">IF(C16="","",IF(E16&gt;計算シート!$B$3,計算シート!$B$3,E16))</f>
        <v>71000</v>
      </c>
      <c r="I16" s="232">
        <f ca="1">IF(C16="","",IF(計算シート!B14&lt;計算シート!C14,計算シート!B14,計算シート!C14))</f>
        <v>71000</v>
      </c>
    </row>
    <row r="17" spans="2:9" ht="24" customHeight="1">
      <c r="B17" s="224" t="str">
        <f>計算シート!A15&amp;"年目（"&amp;計算シート!A15*12&amp;"回目）"</f>
        <v>7年目（84回目）</v>
      </c>
      <c r="C17" s="225">
        <f ca="1">IF(入力シート!$E$21=計算シート!$B$24,'償還予定表（元利均等返済）'!N98,'償還予定表（元金均等返済）'!N98)</f>
        <v>25429590</v>
      </c>
      <c r="D17" s="226">
        <v>7.0000000000000001E-3</v>
      </c>
      <c r="E17" s="227">
        <f ca="1">IF(C11="","",ROUNDDOWN(C17*D17,-2))</f>
        <v>178000</v>
      </c>
      <c r="F17" s="228"/>
      <c r="G17" s="228"/>
      <c r="H17" s="231">
        <f ca="1">IF(C17="","",IF(E17&gt;計算シート!$B$3,計算シート!$B$3,E17))</f>
        <v>71000</v>
      </c>
      <c r="I17" s="232">
        <f ca="1">IF(C17="","",IF(計算シート!B15&lt;計算シート!C15,計算シート!B15,計算シート!C15))</f>
        <v>71000</v>
      </c>
    </row>
    <row r="18" spans="2:9" ht="24" customHeight="1">
      <c r="B18" s="224" t="str">
        <f>計算シート!A16&amp;"年目（"&amp;計算シート!A16*12&amp;"回目）"</f>
        <v>8年目（96回目）</v>
      </c>
      <c r="C18" s="225">
        <f ca="1">IF(入力シート!$E$21=計算シート!$B$24,'償還予定表（元利均等返済）'!N110,'償還予定表（元金均等返済）'!N110)</f>
        <v>24727629</v>
      </c>
      <c r="D18" s="226">
        <v>7.0000000000000001E-3</v>
      </c>
      <c r="E18" s="227">
        <f ca="1">IF(C11="","",ROUNDDOWN(C18*D18,-2))</f>
        <v>173000</v>
      </c>
      <c r="F18" s="228"/>
      <c r="G18" s="228"/>
      <c r="H18" s="231">
        <f ca="1">IF(C18="","",IF(E18&gt;計算シート!$B$3,計算シート!$B$3,E18))</f>
        <v>71000</v>
      </c>
      <c r="I18" s="232">
        <f ca="1">IF(C18="","",IF(計算シート!B16&lt;計算シート!C16,計算シート!B16,計算シート!C16))</f>
        <v>71000</v>
      </c>
    </row>
    <row r="19" spans="2:9" ht="24" customHeight="1">
      <c r="B19" s="224" t="str">
        <f>計算シート!A17&amp;"年目（"&amp;計算シート!A17*12&amp;"回目）"</f>
        <v>9年目（108回目）</v>
      </c>
      <c r="C19" s="225">
        <f ca="1">IF(入力シート!$E$21=計算シート!$B$24,'償還予定表（元利均等返済）'!N122,'償還予定表（元金均等返済）'!N122)</f>
        <v>24012723</v>
      </c>
      <c r="D19" s="226">
        <v>7.0000000000000001E-3</v>
      </c>
      <c r="E19" s="227">
        <f t="shared" ref="E19:E23" ca="1" si="0">IF(C12="","",ROUNDDOWN(C19*D19,-2))</f>
        <v>168000</v>
      </c>
      <c r="F19" s="228"/>
      <c r="G19" s="228"/>
      <c r="H19" s="231">
        <f ca="1">IF(C19="","",IF(E19&gt;計算シート!$B$3,計算シート!$B$3,E19))</f>
        <v>71000</v>
      </c>
      <c r="I19" s="232">
        <f ca="1">IF(C19="","",IF(計算シート!B17&lt;計算シート!C17,計算シート!B17,計算シート!C17))</f>
        <v>71000</v>
      </c>
    </row>
    <row r="20" spans="2:9" ht="24" customHeight="1">
      <c r="B20" s="224" t="str">
        <f>計算シート!A18&amp;"年目（"&amp;計算シート!A18*12&amp;"回目）"</f>
        <v>10年目（120回目）</v>
      </c>
      <c r="C20" s="225">
        <f ca="1">IF(入力シート!$E$21=計算シート!$B$24,'償還予定表（元利均等返済）'!N134,'償還予定表（元金均等返済）'!N134)</f>
        <v>23284632</v>
      </c>
      <c r="D20" s="226">
        <v>7.0000000000000001E-3</v>
      </c>
      <c r="E20" s="227">
        <f t="shared" ca="1" si="0"/>
        <v>162900</v>
      </c>
      <c r="F20" s="228"/>
      <c r="G20" s="228"/>
      <c r="H20" s="231">
        <f ca="1">IF(C20="","",IF(E20&gt;計算シート!$B$3,計算シート!$B$3,E20))</f>
        <v>71000</v>
      </c>
      <c r="I20" s="232">
        <f ca="1">IF(C20="","",IF(計算シート!B18&lt;計算シート!C18,計算シート!B18,計算シート!C18))</f>
        <v>71000</v>
      </c>
    </row>
    <row r="21" spans="2:9" ht="24" customHeight="1">
      <c r="B21" s="224" t="str">
        <f>計算シート!A19&amp;"年目（"&amp;計算シート!A19*12&amp;"回目）"</f>
        <v>11年目（132回目）</v>
      </c>
      <c r="C21" s="225">
        <f ca="1">IF(入力シート!$E$21=計算シート!$B$24,'償還予定表（元利均等返済）'!N146,'償還予定表（元金均等返済）'!N146)</f>
        <v>22543111</v>
      </c>
      <c r="D21" s="226">
        <v>7.0000000000000001E-3</v>
      </c>
      <c r="E21" s="227">
        <f t="shared" ca="1" si="0"/>
        <v>157800</v>
      </c>
      <c r="F21" s="228"/>
      <c r="G21" s="228"/>
      <c r="H21" s="231">
        <f ca="1">IF(C21="","",IF(E21&gt;計算シート!$B$3,計算シート!$B$3,E21))</f>
        <v>71000</v>
      </c>
      <c r="I21" s="232">
        <f ca="1">IF(C21="","",IF(計算シート!B19&lt;計算シート!C19,計算シート!B19,計算シート!C19))</f>
        <v>71000</v>
      </c>
    </row>
    <row r="22" spans="2:9" ht="24" customHeight="1">
      <c r="B22" s="224" t="str">
        <f>計算シート!A20&amp;"年目（"&amp;計算シート!A20*12&amp;"回目）"</f>
        <v>12年目（144回目）</v>
      </c>
      <c r="C22" s="225">
        <f ca="1">IF(入力シート!$E$21=計算シート!$B$24,'償還予定表（元利均等返済）'!N158,'償還予定表（元金均等返済）'!N158)</f>
        <v>21787915</v>
      </c>
      <c r="D22" s="226">
        <v>7.0000000000000001E-3</v>
      </c>
      <c r="E22" s="227">
        <f t="shared" ca="1" si="0"/>
        <v>152500</v>
      </c>
      <c r="F22" s="228"/>
      <c r="G22" s="228"/>
      <c r="H22" s="231">
        <f ca="1">IF(C22="","",IF(E22&gt;計算シート!$B$3,計算シート!$B$3,E22))</f>
        <v>71000</v>
      </c>
      <c r="I22" s="232">
        <f ca="1">IF(C22="","",IF(計算シート!B20&lt;計算シート!C20,計算シート!B20,計算シート!C20))</f>
        <v>71000</v>
      </c>
    </row>
    <row r="23" spans="2:9" ht="24" customHeight="1">
      <c r="B23" s="233" t="str">
        <f>計算シート!A21&amp;"年目（"&amp;計算シート!A21*12&amp;"回目）"</f>
        <v>13年目（156回目）</v>
      </c>
      <c r="C23" s="234">
        <f ca="1">IF(入力シート!$E$21=計算シート!$B$24,'償還予定表（元利均等返済）'!N170,'償還予定表（元金均等返済）'!N170)</f>
        <v>21018792</v>
      </c>
      <c r="D23" s="235">
        <v>7.0000000000000001E-3</v>
      </c>
      <c r="E23" s="236">
        <f t="shared" ca="1" si="0"/>
        <v>147100</v>
      </c>
      <c r="F23" s="228"/>
      <c r="G23" s="228"/>
      <c r="H23" s="237">
        <f ca="1">IF(C23="","",IF(E23&gt;計算シート!$B$3,計算シート!$B$3,E23))</f>
        <v>71000</v>
      </c>
      <c r="I23" s="238">
        <f ca="1">IF(C23="","",IF(計算シート!B21&lt;計算シート!C21,計算シート!B21,計算シート!C21))</f>
        <v>71000</v>
      </c>
    </row>
    <row r="24" spans="2:9" ht="24" customHeight="1">
      <c r="B24" s="239"/>
      <c r="C24" s="282" t="s">
        <v>30</v>
      </c>
      <c r="D24" s="283"/>
      <c r="E24" s="240">
        <f ca="1">SUM(E11:E23)</f>
        <v>2305300</v>
      </c>
      <c r="F24" s="228"/>
      <c r="G24" s="228" t="s">
        <v>3</v>
      </c>
      <c r="H24" s="241">
        <f ca="1">SUM(H11:H23)</f>
        <v>923000</v>
      </c>
      <c r="I24" s="242">
        <f ca="1">SUM(I11:I23)</f>
        <v>923000</v>
      </c>
    </row>
    <row r="25" spans="2:9" ht="24" customHeight="1">
      <c r="G25" s="243" t="s">
        <v>40</v>
      </c>
      <c r="H25" s="270">
        <f ca="1">H24+I24</f>
        <v>1846000</v>
      </c>
      <c r="I25" s="271"/>
    </row>
  </sheetData>
  <sheetProtection algorithmName="SHA-512" hashValue="sgXFX2jyX7iZ1/PGUCrhTUSDqnCMXTW0rbKw/7ZZVJ8hR81PZ2DJpXGpAZGHBG58hAeggzPm4uZzTSiXpHRTfQ==" saltValue="B/OCmQ14UfkXebqizjBJQw==" spinCount="100000" sheet="1" objects="1" scenarios="1"/>
  <mergeCells count="9">
    <mergeCell ref="H9:I9"/>
    <mergeCell ref="H25:I25"/>
    <mergeCell ref="B2:I2"/>
    <mergeCell ref="H4:I4"/>
    <mergeCell ref="B9:B10"/>
    <mergeCell ref="C9:C10"/>
    <mergeCell ref="D9:D10"/>
    <mergeCell ref="E9:E10"/>
    <mergeCell ref="C24:D24"/>
  </mergeCells>
  <phoneticPr fontId="2"/>
  <pageMargins left="0.7" right="0.7" top="0.75" bottom="0.75" header="0.3" footer="0.3"/>
  <pageSetup paperSize="9" scale="7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3FD2A-C68B-45E3-A296-9005123D4DF8}">
  <sheetPr>
    <tabColor theme="5" tint="0.79998168889431442"/>
    <pageSetUpPr fitToPage="1"/>
  </sheetPr>
  <dimension ref="B1:V447"/>
  <sheetViews>
    <sheetView showRowColHeaders="0" tabSelected="1" zoomScale="120" zoomScaleNormal="120" workbookViewId="0">
      <selection activeCell="N3" sqref="N3"/>
    </sheetView>
  </sheetViews>
  <sheetFormatPr defaultRowHeight="13.8"/>
  <cols>
    <col min="1" max="1" width="1.3984375" style="9" customWidth="1"/>
    <col min="2" max="2" width="5.69921875" style="9" customWidth="1"/>
    <col min="3" max="4" width="4.3984375" style="9" customWidth="1"/>
    <col min="5" max="6" width="7" style="9" customWidth="1"/>
    <col min="7" max="8" width="7" style="3" customWidth="1"/>
    <col min="9" max="9" width="9.19921875" style="9" customWidth="1"/>
    <col min="10" max="12" width="7" style="5" customWidth="1"/>
    <col min="13" max="13" width="9.19921875" style="17" customWidth="1"/>
    <col min="14" max="14" width="9.19921875" style="3" customWidth="1"/>
    <col min="15" max="15" width="1.69921875" style="9" customWidth="1"/>
    <col min="16" max="16" width="8.796875" style="70"/>
    <col min="17" max="18" width="8.796875" style="10"/>
    <col min="19" max="21" width="8.796875" style="70"/>
    <col min="22" max="22" width="8.796875" style="66"/>
    <col min="23" max="16384" width="8.796875" style="9"/>
  </cols>
  <sheetData>
    <row r="1" spans="2:18" ht="9.6" customHeight="1"/>
    <row r="2" spans="2:18" ht="11.4" customHeight="1">
      <c r="B2" s="292" t="s">
        <v>0</v>
      </c>
      <c r="C2" s="294" t="s">
        <v>1</v>
      </c>
      <c r="D2" s="309"/>
      <c r="E2" s="310">
        <f>入力シート!E6*10000</f>
        <v>25000000</v>
      </c>
      <c r="F2" s="311"/>
      <c r="H2" s="321" t="s">
        <v>19</v>
      </c>
      <c r="I2" s="322"/>
      <c r="J2" s="4" t="s">
        <v>20</v>
      </c>
      <c r="L2" s="6" t="s">
        <v>21</v>
      </c>
      <c r="M2" s="7" t="s">
        <v>22</v>
      </c>
      <c r="N2" s="8" t="s">
        <v>23</v>
      </c>
      <c r="Q2" s="64" t="b">
        <f ca="1">IF(TODAY()&lt;=M3,TRUE,FALSE)</f>
        <v>1</v>
      </c>
    </row>
    <row r="3" spans="2:18" ht="11.4" customHeight="1">
      <c r="B3" s="307"/>
      <c r="C3" s="323" t="s">
        <v>2</v>
      </c>
      <c r="D3" s="324"/>
      <c r="E3" s="325">
        <f>入力シート!E8*10000</f>
        <v>5000000</v>
      </c>
      <c r="F3" s="326"/>
      <c r="H3" s="11">
        <v>1</v>
      </c>
      <c r="I3" s="12">
        <v>5</v>
      </c>
      <c r="J3" s="217">
        <f>入力シート!E13</f>
        <v>1.83E-2</v>
      </c>
      <c r="L3" s="13">
        <v>45658</v>
      </c>
      <c r="M3" s="1">
        <f>EDATE(L3,3)</f>
        <v>45748</v>
      </c>
      <c r="N3" s="2" t="str">
        <f ca="1">IF(Q2, "使用期間中", "使用期限終了")</f>
        <v>使用期間中</v>
      </c>
    </row>
    <row r="4" spans="2:18" ht="11.4" customHeight="1">
      <c r="B4" s="308"/>
      <c r="C4" s="318" t="s">
        <v>3</v>
      </c>
      <c r="D4" s="327"/>
      <c r="E4" s="328">
        <f>SUM(E2:E3)</f>
        <v>30000000</v>
      </c>
      <c r="F4" s="320"/>
      <c r="H4" s="14">
        <v>6</v>
      </c>
      <c r="I4" s="15">
        <v>10</v>
      </c>
      <c r="J4" s="218">
        <f>入力シート!E14</f>
        <v>1.83E-2</v>
      </c>
      <c r="L4" s="67" t="s">
        <v>24</v>
      </c>
      <c r="M4" s="63"/>
      <c r="N4" s="63"/>
    </row>
    <row r="5" spans="2:18" ht="11.4" customHeight="1">
      <c r="B5" s="312" t="s">
        <v>4</v>
      </c>
      <c r="C5" s="313"/>
      <c r="D5" s="314"/>
      <c r="E5" s="216">
        <f>入力シート!E10</f>
        <v>35</v>
      </c>
      <c r="F5" s="16" t="s">
        <v>5</v>
      </c>
      <c r="H5" s="14">
        <v>11</v>
      </c>
      <c r="I5" s="15">
        <v>15</v>
      </c>
      <c r="J5" s="218">
        <f>入力シート!E15</f>
        <v>1.83E-2</v>
      </c>
      <c r="K5" s="65"/>
      <c r="L5" s="284"/>
      <c r="M5" s="285"/>
      <c r="N5" s="285"/>
      <c r="Q5" s="68"/>
    </row>
    <row r="6" spans="2:18" ht="11.4" customHeight="1">
      <c r="B6" s="315" t="str">
        <f>IF(E5&gt;35,"※35年以内の期間を設定してください","")</f>
        <v/>
      </c>
      <c r="C6" s="315"/>
      <c r="D6" s="315"/>
      <c r="E6" s="315"/>
      <c r="F6" s="315"/>
      <c r="H6" s="14">
        <v>16</v>
      </c>
      <c r="I6" s="15">
        <v>20</v>
      </c>
      <c r="J6" s="218">
        <f>入力シート!E16</f>
        <v>1.83E-2</v>
      </c>
      <c r="K6" s="65"/>
      <c r="L6" s="285"/>
      <c r="M6" s="285"/>
      <c r="N6" s="285"/>
    </row>
    <row r="7" spans="2:18" ht="11.4" customHeight="1">
      <c r="B7" s="298" t="s">
        <v>7</v>
      </c>
      <c r="C7" s="299"/>
      <c r="D7" s="299"/>
      <c r="E7" s="316">
        <f ca="1">SUM(H15:H434)+SUM(L15:L434)</f>
        <v>30000000</v>
      </c>
      <c r="F7" s="317"/>
      <c r="H7" s="14">
        <v>21</v>
      </c>
      <c r="I7" s="15">
        <v>25</v>
      </c>
      <c r="J7" s="218">
        <f>入力シート!E17</f>
        <v>1.83E-2</v>
      </c>
      <c r="K7" s="65"/>
      <c r="L7" s="285"/>
      <c r="M7" s="285"/>
      <c r="N7" s="285"/>
    </row>
    <row r="8" spans="2:18" ht="11.4" customHeight="1">
      <c r="B8" s="303" t="s">
        <v>8</v>
      </c>
      <c r="C8" s="318"/>
      <c r="D8" s="318"/>
      <c r="E8" s="319">
        <f ca="1">SUM(G15:G434)+SUM(K15:K434)</f>
        <v>10666712</v>
      </c>
      <c r="F8" s="320"/>
      <c r="H8" s="14">
        <v>26</v>
      </c>
      <c r="I8" s="15">
        <v>30</v>
      </c>
      <c r="J8" s="218">
        <f>入力シート!E18</f>
        <v>1.83E-2</v>
      </c>
      <c r="K8" s="65"/>
      <c r="L8" s="285"/>
      <c r="M8" s="285"/>
      <c r="N8" s="285"/>
    </row>
    <row r="9" spans="2:18" ht="11.4" customHeight="1">
      <c r="B9" s="288" t="s">
        <v>9</v>
      </c>
      <c r="C9" s="304"/>
      <c r="D9" s="304"/>
      <c r="E9" s="305">
        <f ca="1">SUM(E7:F8)</f>
        <v>40666712</v>
      </c>
      <c r="F9" s="306"/>
      <c r="H9" s="18">
        <v>31</v>
      </c>
      <c r="I9" s="19">
        <v>35</v>
      </c>
      <c r="J9" s="219">
        <f>入力シート!E19</f>
        <v>1.83E-2</v>
      </c>
      <c r="K9" s="65"/>
      <c r="L9" s="285"/>
      <c r="M9" s="285"/>
      <c r="N9" s="285"/>
    </row>
    <row r="11" spans="2:18" ht="89.4" customHeight="1">
      <c r="B11" s="289" t="s">
        <v>25</v>
      </c>
      <c r="C11" s="290"/>
      <c r="D11" s="290"/>
      <c r="E11" s="290"/>
      <c r="F11" s="290"/>
      <c r="G11" s="290"/>
      <c r="H11" s="290"/>
      <c r="I11" s="290"/>
      <c r="J11" s="290"/>
      <c r="K11" s="290"/>
      <c r="L11" s="290"/>
      <c r="M11" s="290"/>
      <c r="N11" s="291"/>
    </row>
    <row r="13" spans="2:18">
      <c r="B13" s="292" t="s">
        <v>10</v>
      </c>
      <c r="C13" s="294" t="s">
        <v>11</v>
      </c>
      <c r="D13" s="294" t="s">
        <v>6</v>
      </c>
      <c r="E13" s="296" t="s">
        <v>12</v>
      </c>
      <c r="F13" s="298" t="s">
        <v>13</v>
      </c>
      <c r="G13" s="299"/>
      <c r="H13" s="299"/>
      <c r="I13" s="300"/>
      <c r="J13" s="299" t="s">
        <v>18</v>
      </c>
      <c r="K13" s="299"/>
      <c r="L13" s="299"/>
      <c r="M13" s="300"/>
      <c r="N13" s="301" t="s">
        <v>26</v>
      </c>
    </row>
    <row r="14" spans="2:18">
      <c r="B14" s="293"/>
      <c r="C14" s="295"/>
      <c r="D14" s="295"/>
      <c r="E14" s="297"/>
      <c r="F14" s="20" t="s">
        <v>14</v>
      </c>
      <c r="G14" s="22" t="s">
        <v>15</v>
      </c>
      <c r="H14" s="22" t="s">
        <v>16</v>
      </c>
      <c r="I14" s="23" t="s">
        <v>17</v>
      </c>
      <c r="J14" s="21" t="s">
        <v>14</v>
      </c>
      <c r="K14" s="21" t="s">
        <v>15</v>
      </c>
      <c r="L14" s="21" t="s">
        <v>16</v>
      </c>
      <c r="M14" s="24" t="s">
        <v>17</v>
      </c>
      <c r="N14" s="301"/>
      <c r="Q14" s="69" t="str">
        <f>K14</f>
        <v>利息</v>
      </c>
      <c r="R14" s="69" t="str">
        <f>L14</f>
        <v>元金</v>
      </c>
    </row>
    <row r="15" spans="2:18">
      <c r="B15" s="298" t="str">
        <f ca="1">IF(C15="","",C26/12&amp;"年目")</f>
        <v>1年目</v>
      </c>
      <c r="C15" s="26">
        <f ca="1">IF(E5="","",IF(N3="使用期間中",1,""))</f>
        <v>1</v>
      </c>
      <c r="D15" s="27">
        <f t="shared" ref="D15:D24" ca="1" si="0">D16</f>
        <v>1.83E-2</v>
      </c>
      <c r="E15" s="28">
        <f ca="1">IF(C15="","",F15+J15)</f>
        <v>80651</v>
      </c>
      <c r="F15" s="29">
        <f ca="1">IF(C15="","",ROUNDDOWN(-PMT(D15/12,$E$5*12,E2),0))</f>
        <v>80651</v>
      </c>
      <c r="G15" s="30">
        <f ca="1">IF(C15="","",ROUND(E2*D15/12,0))</f>
        <v>38125</v>
      </c>
      <c r="H15" s="30">
        <f ca="1">IF(C15="","",F15-G15)</f>
        <v>42526</v>
      </c>
      <c r="I15" s="31">
        <f ca="1">IF(C15="","",E2-H15)</f>
        <v>24957474</v>
      </c>
      <c r="J15" s="32"/>
      <c r="K15" s="33"/>
      <c r="L15" s="33"/>
      <c r="M15" s="34">
        <f ca="1">IF(C15="","",E3)</f>
        <v>5000000</v>
      </c>
      <c r="N15" s="35">
        <f t="shared" ref="N15:N20" ca="1" si="1">IF(C15="","",I15+M15)</f>
        <v>29957474</v>
      </c>
      <c r="Q15" s="25">
        <f ca="1">IF(C15="","",G15+K15)</f>
        <v>38125</v>
      </c>
      <c r="R15" s="25">
        <f ca="1">IF(C15="","",H15+L15)</f>
        <v>42526</v>
      </c>
    </row>
    <row r="16" spans="2:18">
      <c r="B16" s="302"/>
      <c r="C16" s="36">
        <f ca="1">IF(C15="","",IF($E$5*12&lt;C15+1,"",C15+1))</f>
        <v>2</v>
      </c>
      <c r="D16" s="37">
        <f t="shared" ca="1" si="0"/>
        <v>1.83E-2</v>
      </c>
      <c r="E16" s="38">
        <f t="shared" ref="E16:E74" ca="1" si="2">IF(C16="","",F16+J16)</f>
        <v>80651</v>
      </c>
      <c r="F16" s="39">
        <f ca="1">IF(C16="","",F15)</f>
        <v>80651</v>
      </c>
      <c r="G16" s="40">
        <f ca="1">IF(C16="","",ROUND(I15*D16/12,0))</f>
        <v>38060</v>
      </c>
      <c r="H16" s="40">
        <f ca="1">IF(C16="","",F16-G16)</f>
        <v>42591</v>
      </c>
      <c r="I16" s="41">
        <f ca="1">IF(C16="","",I15-H16)</f>
        <v>24914883</v>
      </c>
      <c r="J16" s="42"/>
      <c r="K16" s="43"/>
      <c r="L16" s="43"/>
      <c r="M16" s="44">
        <f ca="1">M15</f>
        <v>5000000</v>
      </c>
      <c r="N16" s="45">
        <f t="shared" ca="1" si="1"/>
        <v>29914883</v>
      </c>
      <c r="Q16" s="25">
        <f t="shared" ref="Q16:Q79" ca="1" si="3">IF(C16="","",G16+K16)</f>
        <v>38060</v>
      </c>
      <c r="R16" s="25">
        <f t="shared" ref="R16:R79" ca="1" si="4">IF(C16="","",H16+L16)</f>
        <v>42591</v>
      </c>
    </row>
    <row r="17" spans="2:22">
      <c r="B17" s="302"/>
      <c r="C17" s="36">
        <f t="shared" ref="C17:C80" ca="1" si="5">IF(C16="","",IF($E$5*12&lt;C16+1,"",C16+1))</f>
        <v>3</v>
      </c>
      <c r="D17" s="37">
        <f t="shared" ca="1" si="0"/>
        <v>1.83E-2</v>
      </c>
      <c r="E17" s="38">
        <f t="shared" ca="1" si="2"/>
        <v>80651</v>
      </c>
      <c r="F17" s="39">
        <f t="shared" ref="F17:F73" ca="1" si="6">IF(C17="","",F16)</f>
        <v>80651</v>
      </c>
      <c r="G17" s="40">
        <f t="shared" ref="G17:G74" ca="1" si="7">IF(C17="","",ROUND(I16*D17/12,0))</f>
        <v>37995</v>
      </c>
      <c r="H17" s="40">
        <f t="shared" ref="H17:H73" ca="1" si="8">IF(C17="","",F17-G17)</f>
        <v>42656</v>
      </c>
      <c r="I17" s="41">
        <f t="shared" ref="I17:I74" ca="1" si="9">IF(C17="","",I16-H17)</f>
        <v>24872227</v>
      </c>
      <c r="J17" s="42"/>
      <c r="K17" s="43"/>
      <c r="L17" s="43"/>
      <c r="M17" s="44">
        <f ca="1">M16</f>
        <v>5000000</v>
      </c>
      <c r="N17" s="45">
        <f t="shared" ca="1" si="1"/>
        <v>29872227</v>
      </c>
      <c r="Q17" s="25">
        <f t="shared" ca="1" si="3"/>
        <v>37995</v>
      </c>
      <c r="R17" s="25">
        <f t="shared" ca="1" si="4"/>
        <v>42656</v>
      </c>
    </row>
    <row r="18" spans="2:22">
      <c r="B18" s="302"/>
      <c r="C18" s="36">
        <f t="shared" ca="1" si="5"/>
        <v>4</v>
      </c>
      <c r="D18" s="37">
        <f t="shared" ca="1" si="0"/>
        <v>1.83E-2</v>
      </c>
      <c r="E18" s="38">
        <f t="shared" ca="1" si="2"/>
        <v>80651</v>
      </c>
      <c r="F18" s="39">
        <f t="shared" ca="1" si="6"/>
        <v>80651</v>
      </c>
      <c r="G18" s="40">
        <f t="shared" ca="1" si="7"/>
        <v>37930</v>
      </c>
      <c r="H18" s="40">
        <f t="shared" ca="1" si="8"/>
        <v>42721</v>
      </c>
      <c r="I18" s="41">
        <f t="shared" ca="1" si="9"/>
        <v>24829506</v>
      </c>
      <c r="J18" s="42"/>
      <c r="K18" s="43"/>
      <c r="L18" s="43"/>
      <c r="M18" s="44">
        <f ca="1">M17</f>
        <v>5000000</v>
      </c>
      <c r="N18" s="45">
        <f t="shared" ca="1" si="1"/>
        <v>29829506</v>
      </c>
      <c r="Q18" s="25">
        <f t="shared" ca="1" si="3"/>
        <v>37930</v>
      </c>
      <c r="R18" s="25">
        <f t="shared" ca="1" si="4"/>
        <v>42721</v>
      </c>
    </row>
    <row r="19" spans="2:22">
      <c r="B19" s="302"/>
      <c r="C19" s="36">
        <f t="shared" ca="1" si="5"/>
        <v>5</v>
      </c>
      <c r="D19" s="37">
        <f t="shared" ca="1" si="0"/>
        <v>1.83E-2</v>
      </c>
      <c r="E19" s="38">
        <f t="shared" ca="1" si="2"/>
        <v>80651</v>
      </c>
      <c r="F19" s="39">
        <f t="shared" ca="1" si="6"/>
        <v>80651</v>
      </c>
      <c r="G19" s="40">
        <f t="shared" ca="1" si="7"/>
        <v>37865</v>
      </c>
      <c r="H19" s="40">
        <f t="shared" ca="1" si="8"/>
        <v>42786</v>
      </c>
      <c r="I19" s="41">
        <f t="shared" ca="1" si="9"/>
        <v>24786720</v>
      </c>
      <c r="J19" s="42"/>
      <c r="K19" s="43"/>
      <c r="L19" s="43"/>
      <c r="M19" s="44">
        <f ca="1">M18</f>
        <v>5000000</v>
      </c>
      <c r="N19" s="45">
        <f t="shared" ca="1" si="1"/>
        <v>29786720</v>
      </c>
      <c r="Q19" s="25">
        <f t="shared" ca="1" si="3"/>
        <v>37865</v>
      </c>
      <c r="R19" s="25">
        <f t="shared" ca="1" si="4"/>
        <v>42786</v>
      </c>
    </row>
    <row r="20" spans="2:22">
      <c r="B20" s="302"/>
      <c r="C20" s="36">
        <f t="shared" ca="1" si="5"/>
        <v>6</v>
      </c>
      <c r="D20" s="37">
        <f t="shared" ca="1" si="0"/>
        <v>1.83E-2</v>
      </c>
      <c r="E20" s="38">
        <f t="shared" ca="1" si="2"/>
        <v>177695</v>
      </c>
      <c r="F20" s="39">
        <f t="shared" ca="1" si="6"/>
        <v>80651</v>
      </c>
      <c r="G20" s="40">
        <f t="shared" ca="1" si="7"/>
        <v>37800</v>
      </c>
      <c r="H20" s="40">
        <f t="shared" ca="1" si="8"/>
        <v>42851</v>
      </c>
      <c r="I20" s="41">
        <f t="shared" ca="1" si="9"/>
        <v>24743869</v>
      </c>
      <c r="J20" s="46">
        <f ca="1">IF(C20="","",ROUNDDOWN(-PMT(D20/2,$E$5*2,E3),0))</f>
        <v>97044</v>
      </c>
      <c r="K20" s="47">
        <f ca="1">IF(C20="","",ROUND(E3*D20/2,0))</f>
        <v>45750</v>
      </c>
      <c r="L20" s="48">
        <f ca="1">IF(C20="","",J20-K20)</f>
        <v>51294</v>
      </c>
      <c r="M20" s="44">
        <f ca="1">IF(C20="","",E3-L20)</f>
        <v>4948706</v>
      </c>
      <c r="N20" s="45">
        <f t="shared" ca="1" si="1"/>
        <v>29692575</v>
      </c>
      <c r="Q20" s="25">
        <f t="shared" ca="1" si="3"/>
        <v>83550</v>
      </c>
      <c r="R20" s="25">
        <f t="shared" ca="1" si="4"/>
        <v>94145</v>
      </c>
    </row>
    <row r="21" spans="2:22">
      <c r="B21" s="302"/>
      <c r="C21" s="36">
        <f t="shared" ca="1" si="5"/>
        <v>7</v>
      </c>
      <c r="D21" s="37">
        <f t="shared" ca="1" si="0"/>
        <v>1.83E-2</v>
      </c>
      <c r="E21" s="38">
        <f t="shared" ca="1" si="2"/>
        <v>80651</v>
      </c>
      <c r="F21" s="39">
        <f t="shared" ca="1" si="6"/>
        <v>80651</v>
      </c>
      <c r="G21" s="40">
        <f t="shared" ca="1" si="7"/>
        <v>37734</v>
      </c>
      <c r="H21" s="40">
        <f t="shared" ca="1" si="8"/>
        <v>42917</v>
      </c>
      <c r="I21" s="41">
        <f t="shared" ca="1" si="9"/>
        <v>24700952</v>
      </c>
      <c r="J21" s="42"/>
      <c r="K21" s="43"/>
      <c r="L21" s="43"/>
      <c r="M21" s="44">
        <f ca="1">IF(C21="","",M20)</f>
        <v>4948706</v>
      </c>
      <c r="N21" s="45">
        <f t="shared" ref="N21:N84" ca="1" si="10">IF(C21="","",I21+M21)</f>
        <v>29649658</v>
      </c>
      <c r="Q21" s="25">
        <f t="shared" ca="1" si="3"/>
        <v>37734</v>
      </c>
      <c r="R21" s="25">
        <f t="shared" ca="1" si="4"/>
        <v>42917</v>
      </c>
    </row>
    <row r="22" spans="2:22">
      <c r="B22" s="302"/>
      <c r="C22" s="36">
        <f t="shared" ca="1" si="5"/>
        <v>8</v>
      </c>
      <c r="D22" s="37">
        <f t="shared" ca="1" si="0"/>
        <v>1.83E-2</v>
      </c>
      <c r="E22" s="38">
        <f t="shared" ca="1" si="2"/>
        <v>80651</v>
      </c>
      <c r="F22" s="39">
        <f t="shared" ca="1" si="6"/>
        <v>80651</v>
      </c>
      <c r="G22" s="40">
        <f t="shared" ca="1" si="7"/>
        <v>37669</v>
      </c>
      <c r="H22" s="40">
        <f t="shared" ca="1" si="8"/>
        <v>42982</v>
      </c>
      <c r="I22" s="41">
        <f t="shared" ca="1" si="9"/>
        <v>24657970</v>
      </c>
      <c r="J22" s="42"/>
      <c r="K22" s="43"/>
      <c r="L22" s="43"/>
      <c r="M22" s="44">
        <f ca="1">IF(C22="","",M21)</f>
        <v>4948706</v>
      </c>
      <c r="N22" s="45">
        <f t="shared" ca="1" si="10"/>
        <v>29606676</v>
      </c>
      <c r="Q22" s="25">
        <f t="shared" ca="1" si="3"/>
        <v>37669</v>
      </c>
      <c r="R22" s="25">
        <f t="shared" ca="1" si="4"/>
        <v>42982</v>
      </c>
    </row>
    <row r="23" spans="2:22">
      <c r="B23" s="302"/>
      <c r="C23" s="36">
        <f t="shared" ca="1" si="5"/>
        <v>9</v>
      </c>
      <c r="D23" s="37">
        <f t="shared" ca="1" si="0"/>
        <v>1.83E-2</v>
      </c>
      <c r="E23" s="38">
        <f t="shared" ca="1" si="2"/>
        <v>80651</v>
      </c>
      <c r="F23" s="39">
        <f t="shared" ca="1" si="6"/>
        <v>80651</v>
      </c>
      <c r="G23" s="40">
        <f t="shared" ca="1" si="7"/>
        <v>37603</v>
      </c>
      <c r="H23" s="40">
        <f t="shared" ca="1" si="8"/>
        <v>43048</v>
      </c>
      <c r="I23" s="41">
        <f t="shared" ca="1" si="9"/>
        <v>24614922</v>
      </c>
      <c r="J23" s="42"/>
      <c r="K23" s="43"/>
      <c r="L23" s="43"/>
      <c r="M23" s="44">
        <f ca="1">IF(C23="","",M22)</f>
        <v>4948706</v>
      </c>
      <c r="N23" s="45">
        <f t="shared" ca="1" si="10"/>
        <v>29563628</v>
      </c>
      <c r="Q23" s="25">
        <f t="shared" ca="1" si="3"/>
        <v>37603</v>
      </c>
      <c r="R23" s="25">
        <f t="shared" ca="1" si="4"/>
        <v>43048</v>
      </c>
    </row>
    <row r="24" spans="2:22">
      <c r="B24" s="302"/>
      <c r="C24" s="36">
        <f t="shared" ca="1" si="5"/>
        <v>10</v>
      </c>
      <c r="D24" s="37">
        <f t="shared" ca="1" si="0"/>
        <v>1.83E-2</v>
      </c>
      <c r="E24" s="38">
        <f t="shared" ca="1" si="2"/>
        <v>80651</v>
      </c>
      <c r="F24" s="39">
        <f t="shared" ca="1" si="6"/>
        <v>80651</v>
      </c>
      <c r="G24" s="40">
        <f t="shared" ca="1" si="7"/>
        <v>37538</v>
      </c>
      <c r="H24" s="40">
        <f t="shared" ca="1" si="8"/>
        <v>43113</v>
      </c>
      <c r="I24" s="41">
        <f t="shared" ca="1" si="9"/>
        <v>24571809</v>
      </c>
      <c r="J24" s="42"/>
      <c r="K24" s="43"/>
      <c r="L24" s="43"/>
      <c r="M24" s="44">
        <f ca="1">IF(C24="","",M23)</f>
        <v>4948706</v>
      </c>
      <c r="N24" s="45">
        <f t="shared" ca="1" si="10"/>
        <v>29520515</v>
      </c>
      <c r="Q24" s="25">
        <f t="shared" ca="1" si="3"/>
        <v>37538</v>
      </c>
      <c r="R24" s="25">
        <f t="shared" ca="1" si="4"/>
        <v>43113</v>
      </c>
    </row>
    <row r="25" spans="2:22">
      <c r="B25" s="302"/>
      <c r="C25" s="36">
        <f t="shared" ca="1" si="5"/>
        <v>11</v>
      </c>
      <c r="D25" s="37">
        <f ca="1">D26</f>
        <v>1.83E-2</v>
      </c>
      <c r="E25" s="38">
        <f t="shared" ca="1" si="2"/>
        <v>80651</v>
      </c>
      <c r="F25" s="39">
        <f t="shared" ca="1" si="6"/>
        <v>80651</v>
      </c>
      <c r="G25" s="40">
        <f t="shared" ca="1" si="7"/>
        <v>37472</v>
      </c>
      <c r="H25" s="40">
        <f t="shared" ca="1" si="8"/>
        <v>43179</v>
      </c>
      <c r="I25" s="41">
        <f t="shared" ca="1" si="9"/>
        <v>24528630</v>
      </c>
      <c r="J25" s="42"/>
      <c r="K25" s="43"/>
      <c r="L25" s="43"/>
      <c r="M25" s="44">
        <f ca="1">IF(C25="","",M24)</f>
        <v>4948706</v>
      </c>
      <c r="N25" s="45">
        <f t="shared" ca="1" si="10"/>
        <v>29477336</v>
      </c>
      <c r="P25" s="25">
        <f ca="1">IF(C25="","",G25+K25)</f>
        <v>37472</v>
      </c>
      <c r="Q25" s="25">
        <f ca="1">IF(C25="","",H25+L25)</f>
        <v>43179</v>
      </c>
      <c r="R25" s="70"/>
      <c r="U25" s="66"/>
      <c r="V25" s="9"/>
    </row>
    <row r="26" spans="2:22">
      <c r="B26" s="303"/>
      <c r="C26" s="49">
        <f t="shared" ca="1" si="5"/>
        <v>12</v>
      </c>
      <c r="D26" s="50">
        <f ca="1">IF(C26="","",VLOOKUP(C26/12,$H$3:$J$9,3,TRUE))</f>
        <v>1.83E-2</v>
      </c>
      <c r="E26" s="51">
        <f t="shared" ca="1" si="2"/>
        <v>177695</v>
      </c>
      <c r="F26" s="52">
        <f ca="1">IF(C26="","",IF($E$5*12=C26,I25+G26,F25))</f>
        <v>80651</v>
      </c>
      <c r="G26" s="53">
        <f t="shared" ca="1" si="7"/>
        <v>37406</v>
      </c>
      <c r="H26" s="53">
        <f ca="1">IF(C26="","",IF($E$5*12=C26,I25,F26-G26))</f>
        <v>43245</v>
      </c>
      <c r="I26" s="54">
        <f t="shared" ca="1" si="9"/>
        <v>24485385</v>
      </c>
      <c r="J26" s="55">
        <f ca="1">IF(C26="","",IF($E$5*12=C26,M25+K26,J20))</f>
        <v>97044</v>
      </c>
      <c r="K26" s="56">
        <f ca="1">IF(C26="","",ROUND(M20*D26/2,0))</f>
        <v>45281</v>
      </c>
      <c r="L26" s="57">
        <f ca="1">IF(C26="","",IF($E$5*2=C26/6,M25,J26-K26))</f>
        <v>51763</v>
      </c>
      <c r="M26" s="58">
        <f ca="1">IF(C26="","",M20-L26)</f>
        <v>4896943</v>
      </c>
      <c r="N26" s="59">
        <f t="shared" ca="1" si="10"/>
        <v>29382328</v>
      </c>
      <c r="P26" s="25">
        <f ca="1">IF(C26="","",G26+K26)</f>
        <v>82687</v>
      </c>
      <c r="Q26" s="25">
        <f ca="1">IF(C26="","",H26+L26)</f>
        <v>95008</v>
      </c>
      <c r="R26" s="70"/>
      <c r="U26" s="66"/>
      <c r="V26" s="9"/>
    </row>
    <row r="27" spans="2:22">
      <c r="B27" s="298" t="str">
        <f ca="1">IF(C27="","",C38/12&amp;"年目")</f>
        <v>2年目</v>
      </c>
      <c r="C27" s="26">
        <f t="shared" ca="1" si="5"/>
        <v>13</v>
      </c>
      <c r="D27" s="27">
        <f t="shared" ref="D27:D36" ca="1" si="11">D28</f>
        <v>1.83E-2</v>
      </c>
      <c r="E27" s="28">
        <f t="shared" ca="1" si="2"/>
        <v>80651</v>
      </c>
      <c r="F27" s="29">
        <f t="shared" ca="1" si="6"/>
        <v>80651</v>
      </c>
      <c r="G27" s="30">
        <f t="shared" ca="1" si="7"/>
        <v>37340</v>
      </c>
      <c r="H27" s="30">
        <f t="shared" ca="1" si="8"/>
        <v>43311</v>
      </c>
      <c r="I27" s="31">
        <f t="shared" ca="1" si="9"/>
        <v>24442074</v>
      </c>
      <c r="J27" s="32"/>
      <c r="K27" s="33"/>
      <c r="L27" s="33"/>
      <c r="M27" s="34">
        <f ca="1">IF(C27="","",M26)</f>
        <v>4896943</v>
      </c>
      <c r="N27" s="60">
        <f t="shared" ca="1" si="10"/>
        <v>29339017</v>
      </c>
      <c r="Q27" s="25">
        <f t="shared" ca="1" si="3"/>
        <v>37340</v>
      </c>
      <c r="R27" s="25">
        <f t="shared" ca="1" si="4"/>
        <v>43311</v>
      </c>
    </row>
    <row r="28" spans="2:22">
      <c r="B28" s="302"/>
      <c r="C28" s="36">
        <f t="shared" ca="1" si="5"/>
        <v>14</v>
      </c>
      <c r="D28" s="37">
        <f t="shared" ca="1" si="11"/>
        <v>1.83E-2</v>
      </c>
      <c r="E28" s="38">
        <f t="shared" ca="1" si="2"/>
        <v>80651</v>
      </c>
      <c r="F28" s="39">
        <f t="shared" ca="1" si="6"/>
        <v>80651</v>
      </c>
      <c r="G28" s="40">
        <f t="shared" ca="1" si="7"/>
        <v>37274</v>
      </c>
      <c r="H28" s="40">
        <f t="shared" ca="1" si="8"/>
        <v>43377</v>
      </c>
      <c r="I28" s="41">
        <f t="shared" ca="1" si="9"/>
        <v>24398697</v>
      </c>
      <c r="J28" s="42"/>
      <c r="K28" s="43"/>
      <c r="L28" s="43"/>
      <c r="M28" s="44">
        <f ca="1">IF(C28="","",M27)</f>
        <v>4896943</v>
      </c>
      <c r="N28" s="61">
        <f t="shared" ca="1" si="10"/>
        <v>29295640</v>
      </c>
      <c r="Q28" s="25">
        <f t="shared" ca="1" si="3"/>
        <v>37274</v>
      </c>
      <c r="R28" s="25">
        <f t="shared" ca="1" si="4"/>
        <v>43377</v>
      </c>
    </row>
    <row r="29" spans="2:22">
      <c r="B29" s="302"/>
      <c r="C29" s="36">
        <f t="shared" ca="1" si="5"/>
        <v>15</v>
      </c>
      <c r="D29" s="37">
        <f t="shared" ca="1" si="11"/>
        <v>1.83E-2</v>
      </c>
      <c r="E29" s="38">
        <f t="shared" ca="1" si="2"/>
        <v>80651</v>
      </c>
      <c r="F29" s="39">
        <f t="shared" ca="1" si="6"/>
        <v>80651</v>
      </c>
      <c r="G29" s="40">
        <f t="shared" ca="1" si="7"/>
        <v>37208</v>
      </c>
      <c r="H29" s="40">
        <f t="shared" ca="1" si="8"/>
        <v>43443</v>
      </c>
      <c r="I29" s="41">
        <f t="shared" ca="1" si="9"/>
        <v>24355254</v>
      </c>
      <c r="J29" s="42"/>
      <c r="K29" s="43"/>
      <c r="L29" s="43"/>
      <c r="M29" s="44">
        <f ca="1">IF(C29="","",M28)</f>
        <v>4896943</v>
      </c>
      <c r="N29" s="61">
        <f t="shared" ca="1" si="10"/>
        <v>29252197</v>
      </c>
      <c r="Q29" s="25">
        <f t="shared" ca="1" si="3"/>
        <v>37208</v>
      </c>
      <c r="R29" s="25">
        <f t="shared" ca="1" si="4"/>
        <v>43443</v>
      </c>
    </row>
    <row r="30" spans="2:22">
      <c r="B30" s="302"/>
      <c r="C30" s="36">
        <f t="shared" ca="1" si="5"/>
        <v>16</v>
      </c>
      <c r="D30" s="37">
        <f t="shared" ca="1" si="11"/>
        <v>1.83E-2</v>
      </c>
      <c r="E30" s="38">
        <f t="shared" ca="1" si="2"/>
        <v>80651</v>
      </c>
      <c r="F30" s="39">
        <f t="shared" ca="1" si="6"/>
        <v>80651</v>
      </c>
      <c r="G30" s="40">
        <f t="shared" ca="1" si="7"/>
        <v>37142</v>
      </c>
      <c r="H30" s="40">
        <f t="shared" ca="1" si="8"/>
        <v>43509</v>
      </c>
      <c r="I30" s="41">
        <f t="shared" ca="1" si="9"/>
        <v>24311745</v>
      </c>
      <c r="J30" s="42"/>
      <c r="K30" s="43"/>
      <c r="L30" s="43"/>
      <c r="M30" s="44">
        <f ca="1">IF(C30="","",M29)</f>
        <v>4896943</v>
      </c>
      <c r="N30" s="61">
        <f t="shared" ca="1" si="10"/>
        <v>29208688</v>
      </c>
      <c r="Q30" s="25">
        <f t="shared" ca="1" si="3"/>
        <v>37142</v>
      </c>
      <c r="R30" s="25">
        <f t="shared" ca="1" si="4"/>
        <v>43509</v>
      </c>
    </row>
    <row r="31" spans="2:22">
      <c r="B31" s="302"/>
      <c r="C31" s="36">
        <f t="shared" ca="1" si="5"/>
        <v>17</v>
      </c>
      <c r="D31" s="37">
        <f t="shared" ca="1" si="11"/>
        <v>1.83E-2</v>
      </c>
      <c r="E31" s="38">
        <f t="shared" ca="1" si="2"/>
        <v>80651</v>
      </c>
      <c r="F31" s="39">
        <f t="shared" ca="1" si="6"/>
        <v>80651</v>
      </c>
      <c r="G31" s="40">
        <f t="shared" ca="1" si="7"/>
        <v>37075</v>
      </c>
      <c r="H31" s="40">
        <f t="shared" ca="1" si="8"/>
        <v>43576</v>
      </c>
      <c r="I31" s="41">
        <f t="shared" ca="1" si="9"/>
        <v>24268169</v>
      </c>
      <c r="J31" s="42"/>
      <c r="K31" s="43"/>
      <c r="L31" s="43"/>
      <c r="M31" s="44">
        <f ca="1">IF(C31="","",M30)</f>
        <v>4896943</v>
      </c>
      <c r="N31" s="61">
        <f t="shared" ca="1" si="10"/>
        <v>29165112</v>
      </c>
      <c r="Q31" s="25">
        <f t="shared" ca="1" si="3"/>
        <v>37075</v>
      </c>
      <c r="R31" s="25">
        <f t="shared" ca="1" si="4"/>
        <v>43576</v>
      </c>
    </row>
    <row r="32" spans="2:22">
      <c r="B32" s="302"/>
      <c r="C32" s="36">
        <f t="shared" ca="1" si="5"/>
        <v>18</v>
      </c>
      <c r="D32" s="37">
        <f t="shared" ca="1" si="11"/>
        <v>1.83E-2</v>
      </c>
      <c r="E32" s="38">
        <f t="shared" ca="1" si="2"/>
        <v>177695</v>
      </c>
      <c r="F32" s="39">
        <f t="shared" ca="1" si="6"/>
        <v>80651</v>
      </c>
      <c r="G32" s="40">
        <f t="shared" ca="1" si="7"/>
        <v>37009</v>
      </c>
      <c r="H32" s="40">
        <f t="shared" ca="1" si="8"/>
        <v>43642</v>
      </c>
      <c r="I32" s="41">
        <f t="shared" ca="1" si="9"/>
        <v>24224527</v>
      </c>
      <c r="J32" s="46">
        <f ca="1">IF(C32="","",J26)</f>
        <v>97044</v>
      </c>
      <c r="K32" s="47">
        <f ca="1">IF(C32="","",ROUND(M26*D32/2,0))</f>
        <v>44807</v>
      </c>
      <c r="L32" s="48">
        <f ca="1">IF(C32="","",J32-K32)</f>
        <v>52237</v>
      </c>
      <c r="M32" s="44">
        <f ca="1">IF(C32="","",M26-L32)</f>
        <v>4844706</v>
      </c>
      <c r="N32" s="61">
        <f t="shared" ca="1" si="10"/>
        <v>29069233</v>
      </c>
      <c r="Q32" s="25">
        <f t="shared" ca="1" si="3"/>
        <v>81816</v>
      </c>
      <c r="R32" s="25">
        <f t="shared" ca="1" si="4"/>
        <v>95879</v>
      </c>
    </row>
    <row r="33" spans="2:22">
      <c r="B33" s="302"/>
      <c r="C33" s="36">
        <f t="shared" ca="1" si="5"/>
        <v>19</v>
      </c>
      <c r="D33" s="37">
        <f t="shared" ca="1" si="11"/>
        <v>1.83E-2</v>
      </c>
      <c r="E33" s="38">
        <f t="shared" ca="1" si="2"/>
        <v>80651</v>
      </c>
      <c r="F33" s="39">
        <f t="shared" ca="1" si="6"/>
        <v>80651</v>
      </c>
      <c r="G33" s="40">
        <f t="shared" ca="1" si="7"/>
        <v>36942</v>
      </c>
      <c r="H33" s="40">
        <f t="shared" ca="1" si="8"/>
        <v>43709</v>
      </c>
      <c r="I33" s="41">
        <f t="shared" ca="1" si="9"/>
        <v>24180818</v>
      </c>
      <c r="J33" s="42"/>
      <c r="K33" s="43"/>
      <c r="L33" s="43"/>
      <c r="M33" s="44">
        <f ca="1">IF(C33="","",M32)</f>
        <v>4844706</v>
      </c>
      <c r="N33" s="61">
        <f t="shared" ca="1" si="10"/>
        <v>29025524</v>
      </c>
      <c r="Q33" s="25">
        <f t="shared" ca="1" si="3"/>
        <v>36942</v>
      </c>
      <c r="R33" s="25">
        <f t="shared" ca="1" si="4"/>
        <v>43709</v>
      </c>
    </row>
    <row r="34" spans="2:22">
      <c r="B34" s="302"/>
      <c r="C34" s="36">
        <f t="shared" ca="1" si="5"/>
        <v>20</v>
      </c>
      <c r="D34" s="37">
        <f t="shared" ca="1" si="11"/>
        <v>1.83E-2</v>
      </c>
      <c r="E34" s="38">
        <f t="shared" ca="1" si="2"/>
        <v>80651</v>
      </c>
      <c r="F34" s="39">
        <f t="shared" ca="1" si="6"/>
        <v>80651</v>
      </c>
      <c r="G34" s="40">
        <f t="shared" ca="1" si="7"/>
        <v>36876</v>
      </c>
      <c r="H34" s="40">
        <f t="shared" ca="1" si="8"/>
        <v>43775</v>
      </c>
      <c r="I34" s="41">
        <f t="shared" ca="1" si="9"/>
        <v>24137043</v>
      </c>
      <c r="J34" s="42"/>
      <c r="K34" s="43"/>
      <c r="L34" s="43"/>
      <c r="M34" s="44">
        <f ca="1">IF(C34="","",M33)</f>
        <v>4844706</v>
      </c>
      <c r="N34" s="61">
        <f t="shared" ca="1" si="10"/>
        <v>28981749</v>
      </c>
      <c r="Q34" s="25">
        <f t="shared" ca="1" si="3"/>
        <v>36876</v>
      </c>
      <c r="R34" s="25">
        <f t="shared" ca="1" si="4"/>
        <v>43775</v>
      </c>
    </row>
    <row r="35" spans="2:22">
      <c r="B35" s="302"/>
      <c r="C35" s="36">
        <f t="shared" ca="1" si="5"/>
        <v>21</v>
      </c>
      <c r="D35" s="37">
        <f t="shared" ca="1" si="11"/>
        <v>1.83E-2</v>
      </c>
      <c r="E35" s="38">
        <f t="shared" ca="1" si="2"/>
        <v>80651</v>
      </c>
      <c r="F35" s="39">
        <f t="shared" ca="1" si="6"/>
        <v>80651</v>
      </c>
      <c r="G35" s="40">
        <f t="shared" ca="1" si="7"/>
        <v>36809</v>
      </c>
      <c r="H35" s="40">
        <f t="shared" ca="1" si="8"/>
        <v>43842</v>
      </c>
      <c r="I35" s="41">
        <f t="shared" ca="1" si="9"/>
        <v>24093201</v>
      </c>
      <c r="J35" s="42"/>
      <c r="K35" s="43"/>
      <c r="L35" s="43"/>
      <c r="M35" s="44">
        <f ca="1">IF(C35="","",M34)</f>
        <v>4844706</v>
      </c>
      <c r="N35" s="61">
        <f t="shared" ca="1" si="10"/>
        <v>28937907</v>
      </c>
      <c r="Q35" s="25">
        <f t="shared" ca="1" si="3"/>
        <v>36809</v>
      </c>
      <c r="R35" s="25">
        <f t="shared" ca="1" si="4"/>
        <v>43842</v>
      </c>
    </row>
    <row r="36" spans="2:22">
      <c r="B36" s="302"/>
      <c r="C36" s="36">
        <f t="shared" ca="1" si="5"/>
        <v>22</v>
      </c>
      <c r="D36" s="37">
        <f t="shared" ca="1" si="11"/>
        <v>1.83E-2</v>
      </c>
      <c r="E36" s="38">
        <f t="shared" ca="1" si="2"/>
        <v>80651</v>
      </c>
      <c r="F36" s="39">
        <f t="shared" ca="1" si="6"/>
        <v>80651</v>
      </c>
      <c r="G36" s="40">
        <f t="shared" ca="1" si="7"/>
        <v>36742</v>
      </c>
      <c r="H36" s="40">
        <f t="shared" ca="1" si="8"/>
        <v>43909</v>
      </c>
      <c r="I36" s="41">
        <f t="shared" ca="1" si="9"/>
        <v>24049292</v>
      </c>
      <c r="J36" s="42"/>
      <c r="K36" s="43"/>
      <c r="L36" s="43"/>
      <c r="M36" s="44">
        <f ca="1">IF(C36="","",M35)</f>
        <v>4844706</v>
      </c>
      <c r="N36" s="61">
        <f t="shared" ca="1" si="10"/>
        <v>28893998</v>
      </c>
      <c r="Q36" s="25">
        <f t="shared" ca="1" si="3"/>
        <v>36742</v>
      </c>
      <c r="R36" s="25">
        <f t="shared" ca="1" si="4"/>
        <v>43909</v>
      </c>
    </row>
    <row r="37" spans="2:22">
      <c r="B37" s="302"/>
      <c r="C37" s="36">
        <f t="shared" ca="1" si="5"/>
        <v>23</v>
      </c>
      <c r="D37" s="37">
        <f ca="1">D38</f>
        <v>1.83E-2</v>
      </c>
      <c r="E37" s="38">
        <f t="shared" ca="1" si="2"/>
        <v>80651</v>
      </c>
      <c r="F37" s="39">
        <f t="shared" ca="1" si="6"/>
        <v>80651</v>
      </c>
      <c r="G37" s="40">
        <f t="shared" ca="1" si="7"/>
        <v>36675</v>
      </c>
      <c r="H37" s="40">
        <f t="shared" ca="1" si="8"/>
        <v>43976</v>
      </c>
      <c r="I37" s="41">
        <f t="shared" ca="1" si="9"/>
        <v>24005316</v>
      </c>
      <c r="J37" s="42"/>
      <c r="K37" s="43"/>
      <c r="L37" s="43"/>
      <c r="M37" s="44">
        <f ca="1">IF(C37="","",M36)</f>
        <v>4844706</v>
      </c>
      <c r="N37" s="61">
        <f t="shared" ca="1" si="10"/>
        <v>28850022</v>
      </c>
      <c r="Q37" s="25">
        <f t="shared" ca="1" si="3"/>
        <v>36675</v>
      </c>
      <c r="R37" s="25">
        <f t="shared" ca="1" si="4"/>
        <v>43976</v>
      </c>
    </row>
    <row r="38" spans="2:22">
      <c r="B38" s="303"/>
      <c r="C38" s="49">
        <f t="shared" ca="1" si="5"/>
        <v>24</v>
      </c>
      <c r="D38" s="50">
        <f ca="1">IF(C38="","",VLOOKUP(C38/12,$H$3:$J$9,3,TRUE))</f>
        <v>1.83E-2</v>
      </c>
      <c r="E38" s="51">
        <f t="shared" ca="1" si="2"/>
        <v>177695</v>
      </c>
      <c r="F38" s="52">
        <f ca="1">IF(C38="","",IF($E$5*12=C38,I37+G38,F37))</f>
        <v>80651</v>
      </c>
      <c r="G38" s="53">
        <f t="shared" ca="1" si="7"/>
        <v>36608</v>
      </c>
      <c r="H38" s="53">
        <f ca="1">IF(C38="","",IF($E$5*12=C38,I37,F38-G38))</f>
        <v>44043</v>
      </c>
      <c r="I38" s="54">
        <f t="shared" ca="1" si="9"/>
        <v>23961273</v>
      </c>
      <c r="J38" s="55">
        <f ca="1">IF(C38="","",IF($E$5*12=C38,M37+K38,J32))</f>
        <v>97044</v>
      </c>
      <c r="K38" s="56">
        <f ca="1">IF(C38="","",ROUND(M32*D38/2,0))</f>
        <v>44329</v>
      </c>
      <c r="L38" s="57">
        <f ca="1">IF(C38="","",IF($E$5*2=C38/6,M37,J38-K38))</f>
        <v>52715</v>
      </c>
      <c r="M38" s="58">
        <f ca="1">IF(C38="","",M32-L38)</f>
        <v>4791991</v>
      </c>
      <c r="N38" s="62">
        <f t="shared" ca="1" si="10"/>
        <v>28753264</v>
      </c>
      <c r="Q38" s="25">
        <f t="shared" ca="1" si="3"/>
        <v>80937</v>
      </c>
      <c r="R38" s="25">
        <f t="shared" ca="1" si="4"/>
        <v>96758</v>
      </c>
    </row>
    <row r="39" spans="2:22">
      <c r="B39" s="286" t="str">
        <f ca="1">IF(C39="","",C50/12&amp;"年目")</f>
        <v>3年目</v>
      </c>
      <c r="C39" s="26">
        <f t="shared" ca="1" si="5"/>
        <v>25</v>
      </c>
      <c r="D39" s="27">
        <f t="shared" ref="D39:D102" ca="1" si="12">D40</f>
        <v>1.83E-2</v>
      </c>
      <c r="E39" s="28">
        <f t="shared" ca="1" si="2"/>
        <v>80651</v>
      </c>
      <c r="F39" s="29">
        <f t="shared" ca="1" si="6"/>
        <v>80651</v>
      </c>
      <c r="G39" s="30">
        <f t="shared" ca="1" si="7"/>
        <v>36541</v>
      </c>
      <c r="H39" s="30">
        <f t="shared" ca="1" si="8"/>
        <v>44110</v>
      </c>
      <c r="I39" s="31">
        <f t="shared" ca="1" si="9"/>
        <v>23917163</v>
      </c>
      <c r="J39" s="32"/>
      <c r="K39" s="33"/>
      <c r="L39" s="33"/>
      <c r="M39" s="34">
        <f ca="1">IF(C39="","",M38)</f>
        <v>4791991</v>
      </c>
      <c r="N39" s="60">
        <f t="shared" ca="1" si="10"/>
        <v>28709154</v>
      </c>
      <c r="Q39" s="25">
        <f t="shared" ca="1" si="3"/>
        <v>36541</v>
      </c>
      <c r="R39" s="25">
        <f t="shared" ca="1" si="4"/>
        <v>44110</v>
      </c>
    </row>
    <row r="40" spans="2:22">
      <c r="B40" s="287"/>
      <c r="C40" s="36">
        <f t="shared" ca="1" si="5"/>
        <v>26</v>
      </c>
      <c r="D40" s="37">
        <f t="shared" ca="1" si="12"/>
        <v>1.83E-2</v>
      </c>
      <c r="E40" s="38">
        <f t="shared" ca="1" si="2"/>
        <v>80651</v>
      </c>
      <c r="F40" s="39">
        <f t="shared" ca="1" si="6"/>
        <v>80651</v>
      </c>
      <c r="G40" s="40">
        <f t="shared" ca="1" si="7"/>
        <v>36474</v>
      </c>
      <c r="H40" s="40">
        <f t="shared" ca="1" si="8"/>
        <v>44177</v>
      </c>
      <c r="I40" s="41">
        <f t="shared" ca="1" si="9"/>
        <v>23872986</v>
      </c>
      <c r="J40" s="42"/>
      <c r="K40" s="43"/>
      <c r="L40" s="43"/>
      <c r="M40" s="44">
        <f ca="1">IF(C40="","",M39)</f>
        <v>4791991</v>
      </c>
      <c r="N40" s="61">
        <f t="shared" ca="1" si="10"/>
        <v>28664977</v>
      </c>
      <c r="Q40" s="25">
        <f t="shared" ca="1" si="3"/>
        <v>36474</v>
      </c>
      <c r="R40" s="25">
        <f t="shared" ca="1" si="4"/>
        <v>44177</v>
      </c>
    </row>
    <row r="41" spans="2:22">
      <c r="B41" s="287"/>
      <c r="C41" s="36">
        <f t="shared" ca="1" si="5"/>
        <v>27</v>
      </c>
      <c r="D41" s="37">
        <f t="shared" ca="1" si="12"/>
        <v>1.83E-2</v>
      </c>
      <c r="E41" s="38">
        <f t="shared" ca="1" si="2"/>
        <v>80651</v>
      </c>
      <c r="F41" s="39">
        <f t="shared" ca="1" si="6"/>
        <v>80651</v>
      </c>
      <c r="G41" s="40">
        <f t="shared" ca="1" si="7"/>
        <v>36406</v>
      </c>
      <c r="H41" s="40">
        <f t="shared" ca="1" si="8"/>
        <v>44245</v>
      </c>
      <c r="I41" s="41">
        <f t="shared" ca="1" si="9"/>
        <v>23828741</v>
      </c>
      <c r="J41" s="42"/>
      <c r="K41" s="43"/>
      <c r="L41" s="43"/>
      <c r="M41" s="44">
        <f ca="1">IF(C41="","",M40)</f>
        <v>4791991</v>
      </c>
      <c r="N41" s="61">
        <f t="shared" ca="1" si="10"/>
        <v>28620732</v>
      </c>
      <c r="Q41" s="25">
        <f t="shared" ca="1" si="3"/>
        <v>36406</v>
      </c>
      <c r="R41" s="25">
        <f t="shared" ca="1" si="4"/>
        <v>44245</v>
      </c>
    </row>
    <row r="42" spans="2:22">
      <c r="B42" s="287"/>
      <c r="C42" s="36">
        <f t="shared" ca="1" si="5"/>
        <v>28</v>
      </c>
      <c r="D42" s="37">
        <f t="shared" ca="1" si="12"/>
        <v>1.83E-2</v>
      </c>
      <c r="E42" s="38">
        <f t="shared" ca="1" si="2"/>
        <v>80651</v>
      </c>
      <c r="F42" s="39">
        <f t="shared" ca="1" si="6"/>
        <v>80651</v>
      </c>
      <c r="G42" s="40">
        <f t="shared" ca="1" si="7"/>
        <v>36339</v>
      </c>
      <c r="H42" s="40">
        <f t="shared" ca="1" si="8"/>
        <v>44312</v>
      </c>
      <c r="I42" s="41">
        <f t="shared" ca="1" si="9"/>
        <v>23784429</v>
      </c>
      <c r="J42" s="42"/>
      <c r="K42" s="43"/>
      <c r="L42" s="43"/>
      <c r="M42" s="44">
        <f ca="1">IF(C42="","",M41)</f>
        <v>4791991</v>
      </c>
      <c r="N42" s="61">
        <f t="shared" ca="1" si="10"/>
        <v>28576420</v>
      </c>
      <c r="Q42" s="25">
        <f t="shared" ca="1" si="3"/>
        <v>36339</v>
      </c>
      <c r="R42" s="25">
        <f t="shared" ca="1" si="4"/>
        <v>44312</v>
      </c>
    </row>
    <row r="43" spans="2:22">
      <c r="B43" s="287"/>
      <c r="C43" s="36">
        <f t="shared" ca="1" si="5"/>
        <v>29</v>
      </c>
      <c r="D43" s="37">
        <f t="shared" ca="1" si="12"/>
        <v>1.83E-2</v>
      </c>
      <c r="E43" s="38">
        <f t="shared" ca="1" si="2"/>
        <v>80651</v>
      </c>
      <c r="F43" s="39">
        <f t="shared" ca="1" si="6"/>
        <v>80651</v>
      </c>
      <c r="G43" s="40">
        <f t="shared" ca="1" si="7"/>
        <v>36271</v>
      </c>
      <c r="H43" s="40">
        <f ca="1">IF(C43="","",F43-G43)</f>
        <v>44380</v>
      </c>
      <c r="I43" s="41">
        <f t="shared" ca="1" si="9"/>
        <v>23740049</v>
      </c>
      <c r="J43" s="42"/>
      <c r="K43" s="43"/>
      <c r="L43" s="43"/>
      <c r="M43" s="44">
        <f ca="1">IF(C43="","",M42)</f>
        <v>4791991</v>
      </c>
      <c r="N43" s="61">
        <f t="shared" ca="1" si="10"/>
        <v>28532040</v>
      </c>
      <c r="Q43" s="25">
        <f t="shared" ca="1" si="3"/>
        <v>36271</v>
      </c>
      <c r="R43" s="25">
        <f t="shared" ca="1" si="4"/>
        <v>44380</v>
      </c>
    </row>
    <row r="44" spans="2:22">
      <c r="B44" s="287"/>
      <c r="C44" s="36">
        <f t="shared" ca="1" si="5"/>
        <v>30</v>
      </c>
      <c r="D44" s="37">
        <f t="shared" ca="1" si="12"/>
        <v>1.83E-2</v>
      </c>
      <c r="E44" s="38">
        <f t="shared" ca="1" si="2"/>
        <v>177695</v>
      </c>
      <c r="F44" s="39">
        <f t="shared" ca="1" si="6"/>
        <v>80651</v>
      </c>
      <c r="G44" s="40">
        <f t="shared" ca="1" si="7"/>
        <v>36204</v>
      </c>
      <c r="H44" s="40">
        <f t="shared" ca="1" si="8"/>
        <v>44447</v>
      </c>
      <c r="I44" s="41">
        <f t="shared" ca="1" si="9"/>
        <v>23695602</v>
      </c>
      <c r="J44" s="46">
        <f ca="1">IF(C44="","",J38)</f>
        <v>97044</v>
      </c>
      <c r="K44" s="47">
        <f ca="1">IF(C44="","",ROUND(M38*D44/2,0))</f>
        <v>43847</v>
      </c>
      <c r="L44" s="48">
        <f ca="1">IF(C44="","",J44-K44)</f>
        <v>53197</v>
      </c>
      <c r="M44" s="44">
        <f ca="1">IF(C44="","",M38-L44)</f>
        <v>4738794</v>
      </c>
      <c r="N44" s="61">
        <f t="shared" ca="1" si="10"/>
        <v>28434396</v>
      </c>
      <c r="P44" s="25">
        <f ca="1">IF(C44="","",G44+K44)</f>
        <v>80051</v>
      </c>
      <c r="Q44" s="25">
        <f ca="1">IF(C44="","",H44+L44)</f>
        <v>97644</v>
      </c>
      <c r="R44" s="70"/>
      <c r="U44" s="66"/>
      <c r="V44" s="9"/>
    </row>
    <row r="45" spans="2:22">
      <c r="B45" s="287"/>
      <c r="C45" s="36">
        <f t="shared" ca="1" si="5"/>
        <v>31</v>
      </c>
      <c r="D45" s="37">
        <f t="shared" ca="1" si="12"/>
        <v>1.83E-2</v>
      </c>
      <c r="E45" s="38">
        <f t="shared" ca="1" si="2"/>
        <v>80651</v>
      </c>
      <c r="F45" s="39">
        <f t="shared" ca="1" si="6"/>
        <v>80651</v>
      </c>
      <c r="G45" s="40">
        <f t="shared" ca="1" si="7"/>
        <v>36136</v>
      </c>
      <c r="H45" s="40">
        <f t="shared" ca="1" si="8"/>
        <v>44515</v>
      </c>
      <c r="I45" s="41">
        <f t="shared" ca="1" si="9"/>
        <v>23651087</v>
      </c>
      <c r="J45" s="42"/>
      <c r="K45" s="43"/>
      <c r="L45" s="43"/>
      <c r="M45" s="44">
        <f ca="1">IF(C45="","",M44)</f>
        <v>4738794</v>
      </c>
      <c r="N45" s="61">
        <f t="shared" ca="1" si="10"/>
        <v>28389881</v>
      </c>
      <c r="P45" s="25">
        <f ca="1">IF(C45="","",G45+K45)</f>
        <v>36136</v>
      </c>
      <c r="Q45" s="25">
        <f ca="1">IF(C45="","",H45+L45)</f>
        <v>44515</v>
      </c>
      <c r="R45" s="70"/>
      <c r="U45" s="66"/>
      <c r="V45" s="9"/>
    </row>
    <row r="46" spans="2:22">
      <c r="B46" s="287"/>
      <c r="C46" s="36">
        <f t="shared" ca="1" si="5"/>
        <v>32</v>
      </c>
      <c r="D46" s="37">
        <f t="shared" ca="1" si="12"/>
        <v>1.83E-2</v>
      </c>
      <c r="E46" s="38">
        <f t="shared" ca="1" si="2"/>
        <v>80651</v>
      </c>
      <c r="F46" s="39">
        <f t="shared" ca="1" si="6"/>
        <v>80651</v>
      </c>
      <c r="G46" s="40">
        <f t="shared" ca="1" si="7"/>
        <v>36068</v>
      </c>
      <c r="H46" s="40">
        <f t="shared" ca="1" si="8"/>
        <v>44583</v>
      </c>
      <c r="I46" s="41">
        <f t="shared" ca="1" si="9"/>
        <v>23606504</v>
      </c>
      <c r="J46" s="42"/>
      <c r="K46" s="43"/>
      <c r="L46" s="43"/>
      <c r="M46" s="44">
        <f ca="1">IF(C46="","",M45)</f>
        <v>4738794</v>
      </c>
      <c r="N46" s="61">
        <f t="shared" ca="1" si="10"/>
        <v>28345298</v>
      </c>
      <c r="Q46" s="25">
        <f t="shared" ca="1" si="3"/>
        <v>36068</v>
      </c>
      <c r="R46" s="25">
        <f t="shared" ca="1" si="4"/>
        <v>44583</v>
      </c>
    </row>
    <row r="47" spans="2:22">
      <c r="B47" s="287"/>
      <c r="C47" s="36">
        <f t="shared" ca="1" si="5"/>
        <v>33</v>
      </c>
      <c r="D47" s="37">
        <f t="shared" ca="1" si="12"/>
        <v>1.83E-2</v>
      </c>
      <c r="E47" s="38">
        <f t="shared" ca="1" si="2"/>
        <v>80651</v>
      </c>
      <c r="F47" s="39">
        <f t="shared" ca="1" si="6"/>
        <v>80651</v>
      </c>
      <c r="G47" s="40">
        <f t="shared" ca="1" si="7"/>
        <v>36000</v>
      </c>
      <c r="H47" s="40">
        <f t="shared" ca="1" si="8"/>
        <v>44651</v>
      </c>
      <c r="I47" s="41">
        <f t="shared" ca="1" si="9"/>
        <v>23561853</v>
      </c>
      <c r="J47" s="42"/>
      <c r="K47" s="43"/>
      <c r="L47" s="43"/>
      <c r="M47" s="44">
        <f ca="1">IF(C47="","",M46)</f>
        <v>4738794</v>
      </c>
      <c r="N47" s="61">
        <f t="shared" ca="1" si="10"/>
        <v>28300647</v>
      </c>
      <c r="Q47" s="25">
        <f t="shared" ca="1" si="3"/>
        <v>36000</v>
      </c>
      <c r="R47" s="25">
        <f t="shared" ca="1" si="4"/>
        <v>44651</v>
      </c>
    </row>
    <row r="48" spans="2:22">
      <c r="B48" s="287"/>
      <c r="C48" s="36">
        <f t="shared" ca="1" si="5"/>
        <v>34</v>
      </c>
      <c r="D48" s="37">
        <f t="shared" ca="1" si="12"/>
        <v>1.83E-2</v>
      </c>
      <c r="E48" s="38">
        <f t="shared" ca="1" si="2"/>
        <v>80651</v>
      </c>
      <c r="F48" s="39">
        <f t="shared" ca="1" si="6"/>
        <v>80651</v>
      </c>
      <c r="G48" s="40">
        <f t="shared" ca="1" si="7"/>
        <v>35932</v>
      </c>
      <c r="H48" s="40">
        <f t="shared" ca="1" si="8"/>
        <v>44719</v>
      </c>
      <c r="I48" s="41">
        <f t="shared" ca="1" si="9"/>
        <v>23517134</v>
      </c>
      <c r="J48" s="42"/>
      <c r="K48" s="43"/>
      <c r="L48" s="43"/>
      <c r="M48" s="44">
        <f ca="1">IF(C48="","",M47)</f>
        <v>4738794</v>
      </c>
      <c r="N48" s="61">
        <f t="shared" ca="1" si="10"/>
        <v>28255928</v>
      </c>
      <c r="Q48" s="25">
        <f t="shared" ca="1" si="3"/>
        <v>35932</v>
      </c>
      <c r="R48" s="25">
        <f t="shared" ca="1" si="4"/>
        <v>44719</v>
      </c>
    </row>
    <row r="49" spans="2:18">
      <c r="B49" s="287"/>
      <c r="C49" s="36">
        <f t="shared" ca="1" si="5"/>
        <v>35</v>
      </c>
      <c r="D49" s="37">
        <f t="shared" ca="1" si="12"/>
        <v>1.83E-2</v>
      </c>
      <c r="E49" s="38">
        <f t="shared" ca="1" si="2"/>
        <v>80651</v>
      </c>
      <c r="F49" s="39">
        <f t="shared" ca="1" si="6"/>
        <v>80651</v>
      </c>
      <c r="G49" s="40">
        <f t="shared" ca="1" si="7"/>
        <v>35864</v>
      </c>
      <c r="H49" s="40">
        <f t="shared" ca="1" si="8"/>
        <v>44787</v>
      </c>
      <c r="I49" s="41">
        <f t="shared" ca="1" si="9"/>
        <v>23472347</v>
      </c>
      <c r="J49" s="42"/>
      <c r="K49" s="43"/>
      <c r="L49" s="43"/>
      <c r="M49" s="44">
        <f ca="1">IF(C49="","",M48)</f>
        <v>4738794</v>
      </c>
      <c r="N49" s="61">
        <f t="shared" ca="1" si="10"/>
        <v>28211141</v>
      </c>
      <c r="Q49" s="25">
        <f t="shared" ca="1" si="3"/>
        <v>35864</v>
      </c>
      <c r="R49" s="25">
        <f t="shared" ca="1" si="4"/>
        <v>44787</v>
      </c>
    </row>
    <row r="50" spans="2:18">
      <c r="B50" s="288"/>
      <c r="C50" s="49">
        <f t="shared" ca="1" si="5"/>
        <v>36</v>
      </c>
      <c r="D50" s="50">
        <f ca="1">IF(C50="","",VLOOKUP(C50/12,$H$3:$J$9,3,TRUE))</f>
        <v>1.83E-2</v>
      </c>
      <c r="E50" s="51">
        <f t="shared" ca="1" si="2"/>
        <v>177695</v>
      </c>
      <c r="F50" s="52">
        <f ca="1">IF(C50="","",IF($E$5*12=C50,I49+G50,F49))</f>
        <v>80651</v>
      </c>
      <c r="G50" s="53">
        <f t="shared" ca="1" si="7"/>
        <v>35795</v>
      </c>
      <c r="H50" s="53">
        <f ca="1">IF(C50="","",IF($E$5*12=C50,I49,F50-G50))</f>
        <v>44856</v>
      </c>
      <c r="I50" s="54">
        <f t="shared" ca="1" si="9"/>
        <v>23427491</v>
      </c>
      <c r="J50" s="55">
        <f ca="1">IF(C50="","",IF($E$5*12=C50,M49+K50,J44))</f>
        <v>97044</v>
      </c>
      <c r="K50" s="56">
        <f ca="1">IF(C50="","",ROUND(M44*D50/2,0))</f>
        <v>43360</v>
      </c>
      <c r="L50" s="57">
        <f ca="1">IF(C50="","",IF($E$5*2=C50/6,M49,J50-K50))</f>
        <v>53684</v>
      </c>
      <c r="M50" s="58">
        <f ca="1">IF(C50="","",M44-L50)</f>
        <v>4685110</v>
      </c>
      <c r="N50" s="62">
        <f t="shared" ca="1" si="10"/>
        <v>28112601</v>
      </c>
      <c r="Q50" s="25">
        <f t="shared" ca="1" si="3"/>
        <v>79155</v>
      </c>
      <c r="R50" s="25">
        <f t="shared" ca="1" si="4"/>
        <v>98540</v>
      </c>
    </row>
    <row r="51" spans="2:18">
      <c r="B51" s="286" t="str">
        <f ca="1">IF(C51="","",C62/12&amp;"年目")</f>
        <v>4年目</v>
      </c>
      <c r="C51" s="26">
        <f t="shared" ca="1" si="5"/>
        <v>37</v>
      </c>
      <c r="D51" s="27">
        <f t="shared" ca="1" si="12"/>
        <v>1.83E-2</v>
      </c>
      <c r="E51" s="28">
        <f t="shared" ca="1" si="2"/>
        <v>80651</v>
      </c>
      <c r="F51" s="29">
        <f t="shared" ca="1" si="6"/>
        <v>80651</v>
      </c>
      <c r="G51" s="30">
        <f t="shared" ca="1" si="7"/>
        <v>35727</v>
      </c>
      <c r="H51" s="30">
        <f t="shared" ca="1" si="8"/>
        <v>44924</v>
      </c>
      <c r="I51" s="31">
        <f t="shared" ca="1" si="9"/>
        <v>23382567</v>
      </c>
      <c r="J51" s="32"/>
      <c r="K51" s="33"/>
      <c r="L51" s="33"/>
      <c r="M51" s="34">
        <f ca="1">IF(C51="","",M50)</f>
        <v>4685110</v>
      </c>
      <c r="N51" s="60">
        <f t="shared" ca="1" si="10"/>
        <v>28067677</v>
      </c>
      <c r="Q51" s="25">
        <f t="shared" ca="1" si="3"/>
        <v>35727</v>
      </c>
      <c r="R51" s="25">
        <f t="shared" ca="1" si="4"/>
        <v>44924</v>
      </c>
    </row>
    <row r="52" spans="2:18">
      <c r="B52" s="287"/>
      <c r="C52" s="36">
        <f t="shared" ca="1" si="5"/>
        <v>38</v>
      </c>
      <c r="D52" s="37">
        <f t="shared" ca="1" si="12"/>
        <v>1.83E-2</v>
      </c>
      <c r="E52" s="38">
        <f t="shared" ca="1" si="2"/>
        <v>80651</v>
      </c>
      <c r="F52" s="39">
        <f t="shared" ca="1" si="6"/>
        <v>80651</v>
      </c>
      <c r="G52" s="40">
        <f t="shared" ca="1" si="7"/>
        <v>35658</v>
      </c>
      <c r="H52" s="40">
        <f t="shared" ca="1" si="8"/>
        <v>44993</v>
      </c>
      <c r="I52" s="41">
        <f t="shared" ca="1" si="9"/>
        <v>23337574</v>
      </c>
      <c r="J52" s="42"/>
      <c r="K52" s="43"/>
      <c r="L52" s="43"/>
      <c r="M52" s="44">
        <f ca="1">IF(C52="","",M51)</f>
        <v>4685110</v>
      </c>
      <c r="N52" s="61">
        <f t="shared" ca="1" si="10"/>
        <v>28022684</v>
      </c>
      <c r="Q52" s="25">
        <f t="shared" ca="1" si="3"/>
        <v>35658</v>
      </c>
      <c r="R52" s="25">
        <f t="shared" ca="1" si="4"/>
        <v>44993</v>
      </c>
    </row>
    <row r="53" spans="2:18">
      <c r="B53" s="287"/>
      <c r="C53" s="36">
        <f t="shared" ca="1" si="5"/>
        <v>39</v>
      </c>
      <c r="D53" s="37">
        <f t="shared" ca="1" si="12"/>
        <v>1.83E-2</v>
      </c>
      <c r="E53" s="38">
        <f t="shared" ca="1" si="2"/>
        <v>80651</v>
      </c>
      <c r="F53" s="39">
        <f t="shared" ca="1" si="6"/>
        <v>80651</v>
      </c>
      <c r="G53" s="40">
        <f t="shared" ca="1" si="7"/>
        <v>35590</v>
      </c>
      <c r="H53" s="40">
        <f t="shared" ca="1" si="8"/>
        <v>45061</v>
      </c>
      <c r="I53" s="41">
        <f t="shared" ca="1" si="9"/>
        <v>23292513</v>
      </c>
      <c r="J53" s="42"/>
      <c r="K53" s="43"/>
      <c r="L53" s="43"/>
      <c r="M53" s="44">
        <f ca="1">IF(C53="","",M52)</f>
        <v>4685110</v>
      </c>
      <c r="N53" s="61">
        <f t="shared" ca="1" si="10"/>
        <v>27977623</v>
      </c>
      <c r="Q53" s="25">
        <f t="shared" ca="1" si="3"/>
        <v>35590</v>
      </c>
      <c r="R53" s="25">
        <f t="shared" ca="1" si="4"/>
        <v>45061</v>
      </c>
    </row>
    <row r="54" spans="2:18">
      <c r="B54" s="287"/>
      <c r="C54" s="36">
        <f t="shared" ca="1" si="5"/>
        <v>40</v>
      </c>
      <c r="D54" s="37">
        <f t="shared" ca="1" si="12"/>
        <v>1.83E-2</v>
      </c>
      <c r="E54" s="38">
        <f t="shared" ca="1" si="2"/>
        <v>80651</v>
      </c>
      <c r="F54" s="39">
        <f t="shared" ca="1" si="6"/>
        <v>80651</v>
      </c>
      <c r="G54" s="40">
        <f t="shared" ca="1" si="7"/>
        <v>35521</v>
      </c>
      <c r="H54" s="40">
        <f t="shared" ca="1" si="8"/>
        <v>45130</v>
      </c>
      <c r="I54" s="41">
        <f t="shared" ca="1" si="9"/>
        <v>23247383</v>
      </c>
      <c r="J54" s="42"/>
      <c r="K54" s="43"/>
      <c r="L54" s="43"/>
      <c r="M54" s="44">
        <f ca="1">IF(C54="","",M53)</f>
        <v>4685110</v>
      </c>
      <c r="N54" s="61">
        <f t="shared" ca="1" si="10"/>
        <v>27932493</v>
      </c>
      <c r="Q54" s="25">
        <f t="shared" ca="1" si="3"/>
        <v>35521</v>
      </c>
      <c r="R54" s="25">
        <f t="shared" ca="1" si="4"/>
        <v>45130</v>
      </c>
    </row>
    <row r="55" spans="2:18">
      <c r="B55" s="287"/>
      <c r="C55" s="36">
        <f t="shared" ca="1" si="5"/>
        <v>41</v>
      </c>
      <c r="D55" s="37">
        <f t="shared" ca="1" si="12"/>
        <v>1.83E-2</v>
      </c>
      <c r="E55" s="38">
        <f t="shared" ca="1" si="2"/>
        <v>80651</v>
      </c>
      <c r="F55" s="39">
        <f t="shared" ca="1" si="6"/>
        <v>80651</v>
      </c>
      <c r="G55" s="40">
        <f t="shared" ca="1" si="7"/>
        <v>35452</v>
      </c>
      <c r="H55" s="40">
        <f t="shared" ca="1" si="8"/>
        <v>45199</v>
      </c>
      <c r="I55" s="41">
        <f t="shared" ca="1" si="9"/>
        <v>23202184</v>
      </c>
      <c r="J55" s="42"/>
      <c r="K55" s="43"/>
      <c r="L55" s="43"/>
      <c r="M55" s="44">
        <f ca="1">IF(C55="","",M54)</f>
        <v>4685110</v>
      </c>
      <c r="N55" s="61">
        <f t="shared" ca="1" si="10"/>
        <v>27887294</v>
      </c>
      <c r="Q55" s="25">
        <f t="shared" ca="1" si="3"/>
        <v>35452</v>
      </c>
      <c r="R55" s="25">
        <f t="shared" ca="1" si="4"/>
        <v>45199</v>
      </c>
    </row>
    <row r="56" spans="2:18">
      <c r="B56" s="287"/>
      <c r="C56" s="36">
        <f t="shared" ca="1" si="5"/>
        <v>42</v>
      </c>
      <c r="D56" s="37">
        <f t="shared" ca="1" si="12"/>
        <v>1.83E-2</v>
      </c>
      <c r="E56" s="38">
        <f t="shared" ca="1" si="2"/>
        <v>177695</v>
      </c>
      <c r="F56" s="39">
        <f t="shared" ca="1" si="6"/>
        <v>80651</v>
      </c>
      <c r="G56" s="40">
        <f t="shared" ca="1" si="7"/>
        <v>35383</v>
      </c>
      <c r="H56" s="40">
        <f t="shared" ca="1" si="8"/>
        <v>45268</v>
      </c>
      <c r="I56" s="41">
        <f t="shared" ca="1" si="9"/>
        <v>23156916</v>
      </c>
      <c r="J56" s="46">
        <f ca="1">IF(C56="","",J50)</f>
        <v>97044</v>
      </c>
      <c r="K56" s="47">
        <f ca="1">IF(C56="","",ROUND(M50*D56/2,0))</f>
        <v>42869</v>
      </c>
      <c r="L56" s="48">
        <f ca="1">IF(C56="","",J56-K56)</f>
        <v>54175</v>
      </c>
      <c r="M56" s="44">
        <f ca="1">IF(C56="","",M50-L56)</f>
        <v>4630935</v>
      </c>
      <c r="N56" s="61">
        <f t="shared" ca="1" si="10"/>
        <v>27787851</v>
      </c>
      <c r="Q56" s="25">
        <f t="shared" ca="1" si="3"/>
        <v>78252</v>
      </c>
      <c r="R56" s="25">
        <f t="shared" ca="1" si="4"/>
        <v>99443</v>
      </c>
    </row>
    <row r="57" spans="2:18">
      <c r="B57" s="287"/>
      <c r="C57" s="36">
        <f t="shared" ca="1" si="5"/>
        <v>43</v>
      </c>
      <c r="D57" s="37">
        <f t="shared" ca="1" si="12"/>
        <v>1.83E-2</v>
      </c>
      <c r="E57" s="38">
        <f t="shared" ca="1" si="2"/>
        <v>80651</v>
      </c>
      <c r="F57" s="39">
        <f t="shared" ca="1" si="6"/>
        <v>80651</v>
      </c>
      <c r="G57" s="40">
        <f t="shared" ca="1" si="7"/>
        <v>35314</v>
      </c>
      <c r="H57" s="40">
        <f t="shared" ca="1" si="8"/>
        <v>45337</v>
      </c>
      <c r="I57" s="41">
        <f t="shared" ca="1" si="9"/>
        <v>23111579</v>
      </c>
      <c r="J57" s="42"/>
      <c r="K57" s="43"/>
      <c r="L57" s="43"/>
      <c r="M57" s="44">
        <f ca="1">IF(C57="","",M56)</f>
        <v>4630935</v>
      </c>
      <c r="N57" s="61">
        <f t="shared" ca="1" si="10"/>
        <v>27742514</v>
      </c>
      <c r="Q57" s="25">
        <f t="shared" ca="1" si="3"/>
        <v>35314</v>
      </c>
      <c r="R57" s="25">
        <f t="shared" ca="1" si="4"/>
        <v>45337</v>
      </c>
    </row>
    <row r="58" spans="2:18">
      <c r="B58" s="287"/>
      <c r="C58" s="36">
        <f t="shared" ca="1" si="5"/>
        <v>44</v>
      </c>
      <c r="D58" s="37">
        <f t="shared" ca="1" si="12"/>
        <v>1.83E-2</v>
      </c>
      <c r="E58" s="38">
        <f t="shared" ca="1" si="2"/>
        <v>80651</v>
      </c>
      <c r="F58" s="39">
        <f t="shared" ca="1" si="6"/>
        <v>80651</v>
      </c>
      <c r="G58" s="40">
        <f t="shared" ca="1" si="7"/>
        <v>35245</v>
      </c>
      <c r="H58" s="40">
        <f t="shared" ca="1" si="8"/>
        <v>45406</v>
      </c>
      <c r="I58" s="41">
        <f t="shared" ca="1" si="9"/>
        <v>23066173</v>
      </c>
      <c r="J58" s="42"/>
      <c r="K58" s="43"/>
      <c r="L58" s="43"/>
      <c r="M58" s="44">
        <f ca="1">IF(C58="","",M57)</f>
        <v>4630935</v>
      </c>
      <c r="N58" s="61">
        <f t="shared" ca="1" si="10"/>
        <v>27697108</v>
      </c>
      <c r="Q58" s="25">
        <f t="shared" ca="1" si="3"/>
        <v>35245</v>
      </c>
      <c r="R58" s="25">
        <f t="shared" ca="1" si="4"/>
        <v>45406</v>
      </c>
    </row>
    <row r="59" spans="2:18">
      <c r="B59" s="287"/>
      <c r="C59" s="36">
        <f t="shared" ca="1" si="5"/>
        <v>45</v>
      </c>
      <c r="D59" s="37">
        <f t="shared" ca="1" si="12"/>
        <v>1.83E-2</v>
      </c>
      <c r="E59" s="38">
        <f t="shared" ca="1" si="2"/>
        <v>80651</v>
      </c>
      <c r="F59" s="39">
        <f t="shared" ca="1" si="6"/>
        <v>80651</v>
      </c>
      <c r="G59" s="40">
        <f t="shared" ca="1" si="7"/>
        <v>35176</v>
      </c>
      <c r="H59" s="40">
        <f t="shared" ca="1" si="8"/>
        <v>45475</v>
      </c>
      <c r="I59" s="41">
        <f t="shared" ca="1" si="9"/>
        <v>23020698</v>
      </c>
      <c r="J59" s="42"/>
      <c r="K59" s="43"/>
      <c r="L59" s="43"/>
      <c r="M59" s="44">
        <f ca="1">IF(C59="","",M58)</f>
        <v>4630935</v>
      </c>
      <c r="N59" s="61">
        <f t="shared" ca="1" si="10"/>
        <v>27651633</v>
      </c>
      <c r="Q59" s="25">
        <f t="shared" ca="1" si="3"/>
        <v>35176</v>
      </c>
      <c r="R59" s="25">
        <f t="shared" ca="1" si="4"/>
        <v>45475</v>
      </c>
    </row>
    <row r="60" spans="2:18">
      <c r="B60" s="287"/>
      <c r="C60" s="36">
        <f t="shared" ca="1" si="5"/>
        <v>46</v>
      </c>
      <c r="D60" s="37">
        <f t="shared" ca="1" si="12"/>
        <v>1.83E-2</v>
      </c>
      <c r="E60" s="38">
        <f t="shared" ca="1" si="2"/>
        <v>80651</v>
      </c>
      <c r="F60" s="39">
        <f t="shared" ca="1" si="6"/>
        <v>80651</v>
      </c>
      <c r="G60" s="40">
        <f t="shared" ca="1" si="7"/>
        <v>35107</v>
      </c>
      <c r="H60" s="40">
        <f t="shared" ca="1" si="8"/>
        <v>45544</v>
      </c>
      <c r="I60" s="41">
        <f t="shared" ca="1" si="9"/>
        <v>22975154</v>
      </c>
      <c r="J60" s="42"/>
      <c r="K60" s="43"/>
      <c r="L60" s="43"/>
      <c r="M60" s="44">
        <f ca="1">IF(C60="","",M59)</f>
        <v>4630935</v>
      </c>
      <c r="N60" s="61">
        <f t="shared" ca="1" si="10"/>
        <v>27606089</v>
      </c>
      <c r="Q60" s="25">
        <f t="shared" ca="1" si="3"/>
        <v>35107</v>
      </c>
      <c r="R60" s="25">
        <f t="shared" ca="1" si="4"/>
        <v>45544</v>
      </c>
    </row>
    <row r="61" spans="2:18">
      <c r="B61" s="287"/>
      <c r="C61" s="36">
        <f t="shared" ca="1" si="5"/>
        <v>47</v>
      </c>
      <c r="D61" s="37">
        <f t="shared" ca="1" si="12"/>
        <v>1.83E-2</v>
      </c>
      <c r="E61" s="38">
        <f t="shared" ca="1" si="2"/>
        <v>80651</v>
      </c>
      <c r="F61" s="39">
        <f t="shared" ca="1" si="6"/>
        <v>80651</v>
      </c>
      <c r="G61" s="40">
        <f t="shared" ca="1" si="7"/>
        <v>35037</v>
      </c>
      <c r="H61" s="40">
        <f t="shared" ca="1" si="8"/>
        <v>45614</v>
      </c>
      <c r="I61" s="41">
        <f t="shared" ca="1" si="9"/>
        <v>22929540</v>
      </c>
      <c r="J61" s="42"/>
      <c r="K61" s="43"/>
      <c r="L61" s="43"/>
      <c r="M61" s="44">
        <f ca="1">IF(C61="","",M60)</f>
        <v>4630935</v>
      </c>
      <c r="N61" s="61">
        <f t="shared" ca="1" si="10"/>
        <v>27560475</v>
      </c>
      <c r="Q61" s="25">
        <f t="shared" ca="1" si="3"/>
        <v>35037</v>
      </c>
      <c r="R61" s="25">
        <f t="shared" ca="1" si="4"/>
        <v>45614</v>
      </c>
    </row>
    <row r="62" spans="2:18">
      <c r="B62" s="288"/>
      <c r="C62" s="49">
        <f t="shared" ca="1" si="5"/>
        <v>48</v>
      </c>
      <c r="D62" s="50">
        <f ca="1">IF(C62="","",VLOOKUP(C62/12,$H$3:$J$9,3,TRUE))</f>
        <v>1.83E-2</v>
      </c>
      <c r="E62" s="51">
        <f t="shared" ca="1" si="2"/>
        <v>177695</v>
      </c>
      <c r="F62" s="52">
        <f ca="1">IF(C62="","",IF($E$5*12=C62,I61+G62,F61))</f>
        <v>80651</v>
      </c>
      <c r="G62" s="53">
        <f t="shared" ca="1" si="7"/>
        <v>34968</v>
      </c>
      <c r="H62" s="53">
        <f ca="1">IF(C62="","",IF($E$5*12=C62,I61,F62-G62))</f>
        <v>45683</v>
      </c>
      <c r="I62" s="54">
        <f t="shared" ca="1" si="9"/>
        <v>22883857</v>
      </c>
      <c r="J62" s="55">
        <f ca="1">IF(C62="","",IF($E$5*12=C62,M61+K62,J56))</f>
        <v>97044</v>
      </c>
      <c r="K62" s="56">
        <f ca="1">IF(C62="","",ROUND(M56*D62/2,0))</f>
        <v>42373</v>
      </c>
      <c r="L62" s="57">
        <f ca="1">IF(C62="","",IF($E$5*2=C62/6,M61,J62-K62))</f>
        <v>54671</v>
      </c>
      <c r="M62" s="58">
        <f ca="1">IF(C62="","",M56-L62)</f>
        <v>4576264</v>
      </c>
      <c r="N62" s="62">
        <f t="shared" ca="1" si="10"/>
        <v>27460121</v>
      </c>
      <c r="Q62" s="25">
        <f t="shared" ca="1" si="3"/>
        <v>77341</v>
      </c>
      <c r="R62" s="25">
        <f t="shared" ca="1" si="4"/>
        <v>100354</v>
      </c>
    </row>
    <row r="63" spans="2:18">
      <c r="B63" s="286" t="str">
        <f ca="1">IF(C63="","",C74/12&amp;"年目")</f>
        <v>5年目</v>
      </c>
      <c r="C63" s="26">
        <f t="shared" ca="1" si="5"/>
        <v>49</v>
      </c>
      <c r="D63" s="27">
        <f t="shared" ca="1" si="12"/>
        <v>1.83E-2</v>
      </c>
      <c r="E63" s="28">
        <f t="shared" ca="1" si="2"/>
        <v>80651</v>
      </c>
      <c r="F63" s="29">
        <f t="shared" ca="1" si="6"/>
        <v>80651</v>
      </c>
      <c r="G63" s="30">
        <f t="shared" ca="1" si="7"/>
        <v>34898</v>
      </c>
      <c r="H63" s="30">
        <f t="shared" ca="1" si="8"/>
        <v>45753</v>
      </c>
      <c r="I63" s="31">
        <f t="shared" ca="1" si="9"/>
        <v>22838104</v>
      </c>
      <c r="J63" s="32"/>
      <c r="K63" s="33"/>
      <c r="L63" s="33"/>
      <c r="M63" s="34">
        <f ca="1">IF(C63="","",M62)</f>
        <v>4576264</v>
      </c>
      <c r="N63" s="60">
        <f t="shared" ca="1" si="10"/>
        <v>27414368</v>
      </c>
      <c r="Q63" s="25">
        <f t="shared" ca="1" si="3"/>
        <v>34898</v>
      </c>
      <c r="R63" s="25">
        <f t="shared" ca="1" si="4"/>
        <v>45753</v>
      </c>
    </row>
    <row r="64" spans="2:18">
      <c r="B64" s="287"/>
      <c r="C64" s="36">
        <f t="shared" ca="1" si="5"/>
        <v>50</v>
      </c>
      <c r="D64" s="37">
        <f t="shared" ca="1" si="12"/>
        <v>1.83E-2</v>
      </c>
      <c r="E64" s="38">
        <f t="shared" ca="1" si="2"/>
        <v>80651</v>
      </c>
      <c r="F64" s="39">
        <f t="shared" ca="1" si="6"/>
        <v>80651</v>
      </c>
      <c r="G64" s="40">
        <f t="shared" ca="1" si="7"/>
        <v>34828</v>
      </c>
      <c r="H64" s="40">
        <f t="shared" ca="1" si="8"/>
        <v>45823</v>
      </c>
      <c r="I64" s="41">
        <f t="shared" ca="1" si="9"/>
        <v>22792281</v>
      </c>
      <c r="J64" s="42"/>
      <c r="K64" s="43"/>
      <c r="L64" s="43"/>
      <c r="M64" s="44">
        <f ca="1">IF(C64="","",M63)</f>
        <v>4576264</v>
      </c>
      <c r="N64" s="61">
        <f t="shared" ca="1" si="10"/>
        <v>27368545</v>
      </c>
      <c r="Q64" s="25">
        <f t="shared" ca="1" si="3"/>
        <v>34828</v>
      </c>
      <c r="R64" s="25">
        <f t="shared" ca="1" si="4"/>
        <v>45823</v>
      </c>
    </row>
    <row r="65" spans="2:18">
      <c r="B65" s="287"/>
      <c r="C65" s="36">
        <f t="shared" ca="1" si="5"/>
        <v>51</v>
      </c>
      <c r="D65" s="37">
        <f t="shared" ca="1" si="12"/>
        <v>1.83E-2</v>
      </c>
      <c r="E65" s="38">
        <f t="shared" ca="1" si="2"/>
        <v>80651</v>
      </c>
      <c r="F65" s="39">
        <f t="shared" ca="1" si="6"/>
        <v>80651</v>
      </c>
      <c r="G65" s="40">
        <f t="shared" ca="1" si="7"/>
        <v>34758</v>
      </c>
      <c r="H65" s="40">
        <f t="shared" ca="1" si="8"/>
        <v>45893</v>
      </c>
      <c r="I65" s="41">
        <f t="shared" ca="1" si="9"/>
        <v>22746388</v>
      </c>
      <c r="J65" s="42"/>
      <c r="K65" s="43"/>
      <c r="L65" s="43"/>
      <c r="M65" s="44">
        <f ca="1">IF(C65="","",M64)</f>
        <v>4576264</v>
      </c>
      <c r="N65" s="61">
        <f t="shared" ca="1" si="10"/>
        <v>27322652</v>
      </c>
      <c r="Q65" s="25">
        <f t="shared" ca="1" si="3"/>
        <v>34758</v>
      </c>
      <c r="R65" s="25">
        <f t="shared" ca="1" si="4"/>
        <v>45893</v>
      </c>
    </row>
    <row r="66" spans="2:18">
      <c r="B66" s="287"/>
      <c r="C66" s="36">
        <f t="shared" ca="1" si="5"/>
        <v>52</v>
      </c>
      <c r="D66" s="37">
        <f t="shared" ca="1" si="12"/>
        <v>1.83E-2</v>
      </c>
      <c r="E66" s="38">
        <f t="shared" ca="1" si="2"/>
        <v>80651</v>
      </c>
      <c r="F66" s="39">
        <f t="shared" ca="1" si="6"/>
        <v>80651</v>
      </c>
      <c r="G66" s="40">
        <f t="shared" ca="1" si="7"/>
        <v>34688</v>
      </c>
      <c r="H66" s="40">
        <f t="shared" ca="1" si="8"/>
        <v>45963</v>
      </c>
      <c r="I66" s="41">
        <f t="shared" ca="1" si="9"/>
        <v>22700425</v>
      </c>
      <c r="J66" s="42"/>
      <c r="K66" s="43"/>
      <c r="L66" s="43"/>
      <c r="M66" s="44">
        <f ca="1">IF(C66="","",M65)</f>
        <v>4576264</v>
      </c>
      <c r="N66" s="61">
        <f t="shared" ca="1" si="10"/>
        <v>27276689</v>
      </c>
      <c r="Q66" s="25">
        <f t="shared" ca="1" si="3"/>
        <v>34688</v>
      </c>
      <c r="R66" s="25">
        <f t="shared" ca="1" si="4"/>
        <v>45963</v>
      </c>
    </row>
    <row r="67" spans="2:18">
      <c r="B67" s="287"/>
      <c r="C67" s="36">
        <f t="shared" ca="1" si="5"/>
        <v>53</v>
      </c>
      <c r="D67" s="37">
        <f t="shared" ca="1" si="12"/>
        <v>1.83E-2</v>
      </c>
      <c r="E67" s="38">
        <f t="shared" ca="1" si="2"/>
        <v>80651</v>
      </c>
      <c r="F67" s="39">
        <f t="shared" ca="1" si="6"/>
        <v>80651</v>
      </c>
      <c r="G67" s="40">
        <f t="shared" ca="1" si="7"/>
        <v>34618</v>
      </c>
      <c r="H67" s="40">
        <f t="shared" ca="1" si="8"/>
        <v>46033</v>
      </c>
      <c r="I67" s="41">
        <f t="shared" ca="1" si="9"/>
        <v>22654392</v>
      </c>
      <c r="J67" s="42"/>
      <c r="K67" s="43"/>
      <c r="L67" s="43"/>
      <c r="M67" s="44">
        <f ca="1">IF(C67="","",M66)</f>
        <v>4576264</v>
      </c>
      <c r="N67" s="61">
        <f t="shared" ca="1" si="10"/>
        <v>27230656</v>
      </c>
      <c r="Q67" s="25">
        <f t="shared" ca="1" si="3"/>
        <v>34618</v>
      </c>
      <c r="R67" s="25">
        <f t="shared" ca="1" si="4"/>
        <v>46033</v>
      </c>
    </row>
    <row r="68" spans="2:18">
      <c r="B68" s="287"/>
      <c r="C68" s="36">
        <f t="shared" ca="1" si="5"/>
        <v>54</v>
      </c>
      <c r="D68" s="37">
        <f t="shared" ca="1" si="12"/>
        <v>1.83E-2</v>
      </c>
      <c r="E68" s="38">
        <f t="shared" ca="1" si="2"/>
        <v>177695</v>
      </c>
      <c r="F68" s="39">
        <f t="shared" ca="1" si="6"/>
        <v>80651</v>
      </c>
      <c r="G68" s="40">
        <f t="shared" ca="1" si="7"/>
        <v>34548</v>
      </c>
      <c r="H68" s="40">
        <f t="shared" ca="1" si="8"/>
        <v>46103</v>
      </c>
      <c r="I68" s="41">
        <f t="shared" ca="1" si="9"/>
        <v>22608289</v>
      </c>
      <c r="J68" s="46">
        <f ca="1">IF(C68="","",J62)</f>
        <v>97044</v>
      </c>
      <c r="K68" s="47">
        <f ca="1">IF(C68="","",ROUND(M62*D68/2,0))</f>
        <v>41873</v>
      </c>
      <c r="L68" s="48">
        <f ca="1">IF(C68="","",J68-K68)</f>
        <v>55171</v>
      </c>
      <c r="M68" s="44">
        <f ca="1">IF(C68="","",M62-L68)</f>
        <v>4521093</v>
      </c>
      <c r="N68" s="61">
        <f t="shared" ca="1" si="10"/>
        <v>27129382</v>
      </c>
      <c r="Q68" s="25">
        <f t="shared" ca="1" si="3"/>
        <v>76421</v>
      </c>
      <c r="R68" s="25">
        <f t="shared" ca="1" si="4"/>
        <v>101274</v>
      </c>
    </row>
    <row r="69" spans="2:18">
      <c r="B69" s="287"/>
      <c r="C69" s="36">
        <f t="shared" ca="1" si="5"/>
        <v>55</v>
      </c>
      <c r="D69" s="37">
        <f t="shared" ca="1" si="12"/>
        <v>1.83E-2</v>
      </c>
      <c r="E69" s="38">
        <f t="shared" ca="1" si="2"/>
        <v>80651</v>
      </c>
      <c r="F69" s="39">
        <f t="shared" ca="1" si="6"/>
        <v>80651</v>
      </c>
      <c r="G69" s="40">
        <f t="shared" ca="1" si="7"/>
        <v>34478</v>
      </c>
      <c r="H69" s="40">
        <f t="shared" ca="1" si="8"/>
        <v>46173</v>
      </c>
      <c r="I69" s="41">
        <f t="shared" ca="1" si="9"/>
        <v>22562116</v>
      </c>
      <c r="J69" s="42"/>
      <c r="K69" s="43"/>
      <c r="L69" s="43"/>
      <c r="M69" s="44">
        <f ca="1">IF(C69="","",M68)</f>
        <v>4521093</v>
      </c>
      <c r="N69" s="61">
        <f t="shared" ca="1" si="10"/>
        <v>27083209</v>
      </c>
      <c r="Q69" s="25">
        <f t="shared" ca="1" si="3"/>
        <v>34478</v>
      </c>
      <c r="R69" s="25">
        <f t="shared" ca="1" si="4"/>
        <v>46173</v>
      </c>
    </row>
    <row r="70" spans="2:18">
      <c r="B70" s="287"/>
      <c r="C70" s="36">
        <f t="shared" ca="1" si="5"/>
        <v>56</v>
      </c>
      <c r="D70" s="37">
        <f t="shared" ca="1" si="12"/>
        <v>1.83E-2</v>
      </c>
      <c r="E70" s="38">
        <f t="shared" ca="1" si="2"/>
        <v>80651</v>
      </c>
      <c r="F70" s="39">
        <f t="shared" ca="1" si="6"/>
        <v>80651</v>
      </c>
      <c r="G70" s="40">
        <f t="shared" ca="1" si="7"/>
        <v>34407</v>
      </c>
      <c r="H70" s="40">
        <f t="shared" ca="1" si="8"/>
        <v>46244</v>
      </c>
      <c r="I70" s="41">
        <f t="shared" ca="1" si="9"/>
        <v>22515872</v>
      </c>
      <c r="J70" s="42"/>
      <c r="K70" s="43"/>
      <c r="L70" s="43"/>
      <c r="M70" s="44">
        <f ca="1">IF(C70="","",M69)</f>
        <v>4521093</v>
      </c>
      <c r="N70" s="61">
        <f t="shared" ca="1" si="10"/>
        <v>27036965</v>
      </c>
      <c r="Q70" s="25">
        <f t="shared" ca="1" si="3"/>
        <v>34407</v>
      </c>
      <c r="R70" s="25">
        <f t="shared" ca="1" si="4"/>
        <v>46244</v>
      </c>
    </row>
    <row r="71" spans="2:18">
      <c r="B71" s="287"/>
      <c r="C71" s="36">
        <f t="shared" ca="1" si="5"/>
        <v>57</v>
      </c>
      <c r="D71" s="37">
        <f t="shared" ca="1" si="12"/>
        <v>1.83E-2</v>
      </c>
      <c r="E71" s="38">
        <f t="shared" ca="1" si="2"/>
        <v>80651</v>
      </c>
      <c r="F71" s="39">
        <f t="shared" ca="1" si="6"/>
        <v>80651</v>
      </c>
      <c r="G71" s="40">
        <f t="shared" ca="1" si="7"/>
        <v>34337</v>
      </c>
      <c r="H71" s="40">
        <f t="shared" ca="1" si="8"/>
        <v>46314</v>
      </c>
      <c r="I71" s="41">
        <f t="shared" ca="1" si="9"/>
        <v>22469558</v>
      </c>
      <c r="J71" s="42"/>
      <c r="K71" s="43"/>
      <c r="L71" s="43"/>
      <c r="M71" s="44">
        <f ca="1">IF(C71="","",M70)</f>
        <v>4521093</v>
      </c>
      <c r="N71" s="61">
        <f t="shared" ca="1" si="10"/>
        <v>26990651</v>
      </c>
      <c r="Q71" s="25">
        <f t="shared" ca="1" si="3"/>
        <v>34337</v>
      </c>
      <c r="R71" s="25">
        <f t="shared" ca="1" si="4"/>
        <v>46314</v>
      </c>
    </row>
    <row r="72" spans="2:18">
      <c r="B72" s="287"/>
      <c r="C72" s="36">
        <f t="shared" ca="1" si="5"/>
        <v>58</v>
      </c>
      <c r="D72" s="37">
        <f t="shared" ca="1" si="12"/>
        <v>1.83E-2</v>
      </c>
      <c r="E72" s="38">
        <f t="shared" ca="1" si="2"/>
        <v>80651</v>
      </c>
      <c r="F72" s="39">
        <f t="shared" ca="1" si="6"/>
        <v>80651</v>
      </c>
      <c r="G72" s="40">
        <f t="shared" ca="1" si="7"/>
        <v>34266</v>
      </c>
      <c r="H72" s="40">
        <f t="shared" ca="1" si="8"/>
        <v>46385</v>
      </c>
      <c r="I72" s="41">
        <f t="shared" ca="1" si="9"/>
        <v>22423173</v>
      </c>
      <c r="J72" s="42"/>
      <c r="K72" s="43"/>
      <c r="L72" s="43"/>
      <c r="M72" s="44">
        <f ca="1">IF(C72="","",M71)</f>
        <v>4521093</v>
      </c>
      <c r="N72" s="61">
        <f t="shared" ca="1" si="10"/>
        <v>26944266</v>
      </c>
      <c r="Q72" s="25">
        <f t="shared" ca="1" si="3"/>
        <v>34266</v>
      </c>
      <c r="R72" s="25">
        <f t="shared" ca="1" si="4"/>
        <v>46385</v>
      </c>
    </row>
    <row r="73" spans="2:18">
      <c r="B73" s="287"/>
      <c r="C73" s="36">
        <f t="shared" ca="1" si="5"/>
        <v>59</v>
      </c>
      <c r="D73" s="37">
        <f t="shared" ca="1" si="12"/>
        <v>1.83E-2</v>
      </c>
      <c r="E73" s="38">
        <f t="shared" ca="1" si="2"/>
        <v>80651</v>
      </c>
      <c r="F73" s="39">
        <f t="shared" ca="1" si="6"/>
        <v>80651</v>
      </c>
      <c r="G73" s="40">
        <f t="shared" ca="1" si="7"/>
        <v>34195</v>
      </c>
      <c r="H73" s="40">
        <f t="shared" ca="1" si="8"/>
        <v>46456</v>
      </c>
      <c r="I73" s="41">
        <f t="shared" ca="1" si="9"/>
        <v>22376717</v>
      </c>
      <c r="J73" s="42"/>
      <c r="K73" s="43"/>
      <c r="L73" s="43"/>
      <c r="M73" s="44">
        <f ca="1">IF(C73="","",M72)</f>
        <v>4521093</v>
      </c>
      <c r="N73" s="61">
        <f t="shared" ca="1" si="10"/>
        <v>26897810</v>
      </c>
      <c r="Q73" s="25">
        <f t="shared" ca="1" si="3"/>
        <v>34195</v>
      </c>
      <c r="R73" s="25">
        <f t="shared" ca="1" si="4"/>
        <v>46456</v>
      </c>
    </row>
    <row r="74" spans="2:18">
      <c r="B74" s="288"/>
      <c r="C74" s="49">
        <f t="shared" ca="1" si="5"/>
        <v>60</v>
      </c>
      <c r="D74" s="50">
        <f ca="1">IF(C74="","",VLOOKUP(C74/12,$H$3:$J$9,3,TRUE))</f>
        <v>1.83E-2</v>
      </c>
      <c r="E74" s="51">
        <f t="shared" ca="1" si="2"/>
        <v>177695</v>
      </c>
      <c r="F74" s="52">
        <f ca="1">IF(C74="","",IF($E$5*12=C74,I73+G74,F73))</f>
        <v>80651</v>
      </c>
      <c r="G74" s="53">
        <f t="shared" ca="1" si="7"/>
        <v>34124</v>
      </c>
      <c r="H74" s="53">
        <f ca="1">IF(C74="","",IF($E$5*12=C74,I73,F74-G74))</f>
        <v>46527</v>
      </c>
      <c r="I74" s="54">
        <f t="shared" ca="1" si="9"/>
        <v>22330190</v>
      </c>
      <c r="J74" s="55">
        <f ca="1">IF(C74="","",IF($E$5*12=C74,M73+K74,J68))</f>
        <v>97044</v>
      </c>
      <c r="K74" s="56">
        <f ca="1">IF(C74="","",ROUND(M68*D74/2,0))</f>
        <v>41368</v>
      </c>
      <c r="L74" s="57">
        <f ca="1">IF(C74="","",IF($E$5*2=C74/6,M73,J74-K74))</f>
        <v>55676</v>
      </c>
      <c r="M74" s="58">
        <f ca="1">IF(C74="","",M68-L74)</f>
        <v>4465417</v>
      </c>
      <c r="N74" s="62">
        <f t="shared" ca="1" si="10"/>
        <v>26795607</v>
      </c>
      <c r="Q74" s="25">
        <f t="shared" ca="1" si="3"/>
        <v>75492</v>
      </c>
      <c r="R74" s="25">
        <f t="shared" ca="1" si="4"/>
        <v>102203</v>
      </c>
    </row>
    <row r="75" spans="2:18">
      <c r="B75" s="286" t="str">
        <f ca="1">IF(C75="","",C86/12&amp;"年目")</f>
        <v>6年目</v>
      </c>
      <c r="C75" s="26">
        <f t="shared" ca="1" si="5"/>
        <v>61</v>
      </c>
      <c r="D75" s="27">
        <f t="shared" ca="1" si="12"/>
        <v>1.83E-2</v>
      </c>
      <c r="E75" s="28">
        <f ca="1">IF(C75="","",F75+J75)</f>
        <v>80651</v>
      </c>
      <c r="F75" s="29">
        <f ca="1">IF(C75="","",ROUNDDOWN(-PMT(D75/12,$E$5*12-C74,I74),0))</f>
        <v>80651</v>
      </c>
      <c r="G75" s="30">
        <f ca="1">IF(C75="","",ROUND(I74*D75/12,0))</f>
        <v>34054</v>
      </c>
      <c r="H75" s="30">
        <f ca="1">IF(C75="","",F75-G75)</f>
        <v>46597</v>
      </c>
      <c r="I75" s="31">
        <f ca="1">IF(C75="","",I74-H75)</f>
        <v>22283593</v>
      </c>
      <c r="J75" s="32"/>
      <c r="K75" s="33"/>
      <c r="L75" s="33"/>
      <c r="M75" s="34">
        <f ca="1">IF(C75="","",M74)</f>
        <v>4465417</v>
      </c>
      <c r="N75" s="35">
        <f t="shared" ca="1" si="10"/>
        <v>26749010</v>
      </c>
      <c r="Q75" s="25">
        <f t="shared" ca="1" si="3"/>
        <v>34054</v>
      </c>
      <c r="R75" s="25">
        <f t="shared" ca="1" si="4"/>
        <v>46597</v>
      </c>
    </row>
    <row r="76" spans="2:18">
      <c r="B76" s="287"/>
      <c r="C76" s="36">
        <f t="shared" ca="1" si="5"/>
        <v>62</v>
      </c>
      <c r="D76" s="37">
        <f t="shared" ca="1" si="12"/>
        <v>1.83E-2</v>
      </c>
      <c r="E76" s="38">
        <f t="shared" ref="E76:E134" ca="1" si="13">IF(C76="","",F76+J76)</f>
        <v>80651</v>
      </c>
      <c r="F76" s="39">
        <f ca="1">IF(C76="","",F75)</f>
        <v>80651</v>
      </c>
      <c r="G76" s="40">
        <f ca="1">IF(C76="","",ROUND(I75*D76/12,0))</f>
        <v>33982</v>
      </c>
      <c r="H76" s="40">
        <f ca="1">IF(C76="","",F76-G76)</f>
        <v>46669</v>
      </c>
      <c r="I76" s="41">
        <f ca="1">IF(C76="","",I75-H76)</f>
        <v>22236924</v>
      </c>
      <c r="J76" s="42"/>
      <c r="K76" s="43"/>
      <c r="L76" s="43"/>
      <c r="M76" s="44">
        <f ca="1">IF(C76="","",M75)</f>
        <v>4465417</v>
      </c>
      <c r="N76" s="45">
        <f t="shared" ca="1" si="10"/>
        <v>26702341</v>
      </c>
      <c r="Q76" s="25">
        <f t="shared" ca="1" si="3"/>
        <v>33982</v>
      </c>
      <c r="R76" s="25">
        <f t="shared" ca="1" si="4"/>
        <v>46669</v>
      </c>
    </row>
    <row r="77" spans="2:18">
      <c r="B77" s="287"/>
      <c r="C77" s="36">
        <f t="shared" ca="1" si="5"/>
        <v>63</v>
      </c>
      <c r="D77" s="37">
        <f t="shared" ca="1" si="12"/>
        <v>1.83E-2</v>
      </c>
      <c r="E77" s="38">
        <f t="shared" ca="1" si="13"/>
        <v>80651</v>
      </c>
      <c r="F77" s="39">
        <f t="shared" ref="F77:F133" ca="1" si="14">IF(C77="","",F76)</f>
        <v>80651</v>
      </c>
      <c r="G77" s="40">
        <f t="shared" ref="G77:G134" ca="1" si="15">IF(C77="","",ROUND(I76*D77/12,0))</f>
        <v>33911</v>
      </c>
      <c r="H77" s="40">
        <f t="shared" ref="H77:H133" ca="1" si="16">IF(C77="","",F77-G77)</f>
        <v>46740</v>
      </c>
      <c r="I77" s="41">
        <f t="shared" ref="I77:I134" ca="1" si="17">IF(C77="","",I76-H77)</f>
        <v>22190184</v>
      </c>
      <c r="J77" s="42"/>
      <c r="K77" s="43"/>
      <c r="L77" s="43"/>
      <c r="M77" s="44">
        <f ca="1">IF(C77="","",M76)</f>
        <v>4465417</v>
      </c>
      <c r="N77" s="45">
        <f t="shared" ca="1" si="10"/>
        <v>26655601</v>
      </c>
      <c r="Q77" s="25">
        <f t="shared" ca="1" si="3"/>
        <v>33911</v>
      </c>
      <c r="R77" s="25">
        <f t="shared" ca="1" si="4"/>
        <v>46740</v>
      </c>
    </row>
    <row r="78" spans="2:18">
      <c r="B78" s="287"/>
      <c r="C78" s="36">
        <f t="shared" ca="1" si="5"/>
        <v>64</v>
      </c>
      <c r="D78" s="37">
        <f t="shared" ca="1" si="12"/>
        <v>1.83E-2</v>
      </c>
      <c r="E78" s="38">
        <f t="shared" ca="1" si="13"/>
        <v>80651</v>
      </c>
      <c r="F78" s="39">
        <f t="shared" ca="1" si="14"/>
        <v>80651</v>
      </c>
      <c r="G78" s="40">
        <f t="shared" ca="1" si="15"/>
        <v>33840</v>
      </c>
      <c r="H78" s="40">
        <f t="shared" ca="1" si="16"/>
        <v>46811</v>
      </c>
      <c r="I78" s="41">
        <f t="shared" ca="1" si="17"/>
        <v>22143373</v>
      </c>
      <c r="J78" s="42"/>
      <c r="K78" s="43"/>
      <c r="L78" s="43"/>
      <c r="M78" s="44">
        <f ca="1">IF(C78="","",M77)</f>
        <v>4465417</v>
      </c>
      <c r="N78" s="45">
        <f t="shared" ca="1" si="10"/>
        <v>26608790</v>
      </c>
      <c r="Q78" s="25">
        <f t="shared" ca="1" si="3"/>
        <v>33840</v>
      </c>
      <c r="R78" s="25">
        <f t="shared" ca="1" si="4"/>
        <v>46811</v>
      </c>
    </row>
    <row r="79" spans="2:18">
      <c r="B79" s="287"/>
      <c r="C79" s="36">
        <f t="shared" ca="1" si="5"/>
        <v>65</v>
      </c>
      <c r="D79" s="37">
        <f t="shared" ca="1" si="12"/>
        <v>1.83E-2</v>
      </c>
      <c r="E79" s="38">
        <f t="shared" ca="1" si="13"/>
        <v>80651</v>
      </c>
      <c r="F79" s="39">
        <f t="shared" ca="1" si="14"/>
        <v>80651</v>
      </c>
      <c r="G79" s="40">
        <f t="shared" ca="1" si="15"/>
        <v>33769</v>
      </c>
      <c r="H79" s="40">
        <f t="shared" ca="1" si="16"/>
        <v>46882</v>
      </c>
      <c r="I79" s="41">
        <f t="shared" ca="1" si="17"/>
        <v>22096491</v>
      </c>
      <c r="J79" s="42"/>
      <c r="K79" s="43"/>
      <c r="L79" s="43"/>
      <c r="M79" s="44">
        <f ca="1">IF(C79="","",M78)</f>
        <v>4465417</v>
      </c>
      <c r="N79" s="45">
        <f t="shared" ca="1" si="10"/>
        <v>26561908</v>
      </c>
      <c r="Q79" s="25">
        <f t="shared" ca="1" si="3"/>
        <v>33769</v>
      </c>
      <c r="R79" s="25">
        <f t="shared" ca="1" si="4"/>
        <v>46882</v>
      </c>
    </row>
    <row r="80" spans="2:18">
      <c r="B80" s="287"/>
      <c r="C80" s="36">
        <f t="shared" ca="1" si="5"/>
        <v>66</v>
      </c>
      <c r="D80" s="37">
        <f t="shared" ca="1" si="12"/>
        <v>1.83E-2</v>
      </c>
      <c r="E80" s="38">
        <f t="shared" ca="1" si="13"/>
        <v>177695</v>
      </c>
      <c r="F80" s="39">
        <f t="shared" ca="1" si="14"/>
        <v>80651</v>
      </c>
      <c r="G80" s="40">
        <f t="shared" ca="1" si="15"/>
        <v>33697</v>
      </c>
      <c r="H80" s="40">
        <f t="shared" ca="1" si="16"/>
        <v>46954</v>
      </c>
      <c r="I80" s="41">
        <f t="shared" ca="1" si="17"/>
        <v>22049537</v>
      </c>
      <c r="J80" s="46">
        <f ca="1">IF(C80="","",ROUNDDOWN(-PMT(D80/2,($E$5-C74/12)*2,M74),0))</f>
        <v>97044</v>
      </c>
      <c r="K80" s="47">
        <f ca="1">IF(C80="","",ROUND(M74*D80/2,0))</f>
        <v>40859</v>
      </c>
      <c r="L80" s="48">
        <f ca="1">IF(C80="","",J80-K80)</f>
        <v>56185</v>
      </c>
      <c r="M80" s="44">
        <f ca="1">IF(C80="","",M74-L80)</f>
        <v>4409232</v>
      </c>
      <c r="N80" s="45">
        <f t="shared" ca="1" si="10"/>
        <v>26458769</v>
      </c>
      <c r="Q80" s="25">
        <f t="shared" ref="Q80:Q143" ca="1" si="18">IF(C80="","",G80+K80)</f>
        <v>74556</v>
      </c>
      <c r="R80" s="25">
        <f t="shared" ref="R80:R143" ca="1" si="19">IF(C80="","",H80+L80)</f>
        <v>103139</v>
      </c>
    </row>
    <row r="81" spans="2:18">
      <c r="B81" s="287"/>
      <c r="C81" s="36">
        <f t="shared" ref="C81:C144" ca="1" si="20">IF(C80="","",IF($E$5*12&lt;C80+1,"",C80+1))</f>
        <v>67</v>
      </c>
      <c r="D81" s="37">
        <f t="shared" ca="1" si="12"/>
        <v>1.83E-2</v>
      </c>
      <c r="E81" s="38">
        <f t="shared" ca="1" si="13"/>
        <v>80651</v>
      </c>
      <c r="F81" s="39">
        <f t="shared" ca="1" si="14"/>
        <v>80651</v>
      </c>
      <c r="G81" s="40">
        <f t="shared" ca="1" si="15"/>
        <v>33626</v>
      </c>
      <c r="H81" s="40">
        <f t="shared" ca="1" si="16"/>
        <v>47025</v>
      </c>
      <c r="I81" s="41">
        <f t="shared" ca="1" si="17"/>
        <v>22002512</v>
      </c>
      <c r="J81" s="42"/>
      <c r="K81" s="43"/>
      <c r="L81" s="43"/>
      <c r="M81" s="44">
        <f ca="1">IF(C81="","",M80)</f>
        <v>4409232</v>
      </c>
      <c r="N81" s="45">
        <f t="shared" ca="1" si="10"/>
        <v>26411744</v>
      </c>
      <c r="Q81" s="25">
        <f t="shared" ca="1" si="18"/>
        <v>33626</v>
      </c>
      <c r="R81" s="25">
        <f t="shared" ca="1" si="19"/>
        <v>47025</v>
      </c>
    </row>
    <row r="82" spans="2:18">
      <c r="B82" s="287"/>
      <c r="C82" s="36">
        <f t="shared" ca="1" si="20"/>
        <v>68</v>
      </c>
      <c r="D82" s="37">
        <f t="shared" ca="1" si="12"/>
        <v>1.83E-2</v>
      </c>
      <c r="E82" s="38">
        <f t="shared" ca="1" si="13"/>
        <v>80651</v>
      </c>
      <c r="F82" s="39">
        <f t="shared" ca="1" si="14"/>
        <v>80651</v>
      </c>
      <c r="G82" s="40">
        <f t="shared" ca="1" si="15"/>
        <v>33554</v>
      </c>
      <c r="H82" s="40">
        <f t="shared" ca="1" si="16"/>
        <v>47097</v>
      </c>
      <c r="I82" s="41">
        <f t="shared" ca="1" si="17"/>
        <v>21955415</v>
      </c>
      <c r="J82" s="42"/>
      <c r="K82" s="43"/>
      <c r="L82" s="43"/>
      <c r="M82" s="44">
        <f ca="1">IF(C82="","",M81)</f>
        <v>4409232</v>
      </c>
      <c r="N82" s="45">
        <f t="shared" ca="1" si="10"/>
        <v>26364647</v>
      </c>
      <c r="Q82" s="25">
        <f t="shared" ca="1" si="18"/>
        <v>33554</v>
      </c>
      <c r="R82" s="25">
        <f t="shared" ca="1" si="19"/>
        <v>47097</v>
      </c>
    </row>
    <row r="83" spans="2:18">
      <c r="B83" s="287"/>
      <c r="C83" s="36">
        <f t="shared" ca="1" si="20"/>
        <v>69</v>
      </c>
      <c r="D83" s="37">
        <f t="shared" ca="1" si="12"/>
        <v>1.83E-2</v>
      </c>
      <c r="E83" s="38">
        <f t="shared" ca="1" si="13"/>
        <v>80651</v>
      </c>
      <c r="F83" s="39">
        <f t="shared" ca="1" si="14"/>
        <v>80651</v>
      </c>
      <c r="G83" s="40">
        <f t="shared" ca="1" si="15"/>
        <v>33482</v>
      </c>
      <c r="H83" s="40">
        <f t="shared" ca="1" si="16"/>
        <v>47169</v>
      </c>
      <c r="I83" s="41">
        <f t="shared" ca="1" si="17"/>
        <v>21908246</v>
      </c>
      <c r="J83" s="42"/>
      <c r="K83" s="43"/>
      <c r="L83" s="43"/>
      <c r="M83" s="44">
        <f ca="1">IF(C83="","",M82)</f>
        <v>4409232</v>
      </c>
      <c r="N83" s="45">
        <f t="shared" ca="1" si="10"/>
        <v>26317478</v>
      </c>
      <c r="Q83" s="25">
        <f t="shared" ca="1" si="18"/>
        <v>33482</v>
      </c>
      <c r="R83" s="25">
        <f t="shared" ca="1" si="19"/>
        <v>47169</v>
      </c>
    </row>
    <row r="84" spans="2:18">
      <c r="B84" s="287"/>
      <c r="C84" s="36">
        <f t="shared" ca="1" si="20"/>
        <v>70</v>
      </c>
      <c r="D84" s="37">
        <f t="shared" ca="1" si="12"/>
        <v>1.83E-2</v>
      </c>
      <c r="E84" s="38">
        <f t="shared" ca="1" si="13"/>
        <v>80651</v>
      </c>
      <c r="F84" s="39">
        <f t="shared" ca="1" si="14"/>
        <v>80651</v>
      </c>
      <c r="G84" s="40">
        <f t="shared" ca="1" si="15"/>
        <v>33410</v>
      </c>
      <c r="H84" s="40">
        <f t="shared" ca="1" si="16"/>
        <v>47241</v>
      </c>
      <c r="I84" s="41">
        <f t="shared" ca="1" si="17"/>
        <v>21861005</v>
      </c>
      <c r="J84" s="42"/>
      <c r="K84" s="43"/>
      <c r="L84" s="43"/>
      <c r="M84" s="44">
        <f ca="1">IF(C84="","",M83)</f>
        <v>4409232</v>
      </c>
      <c r="N84" s="45">
        <f t="shared" ca="1" si="10"/>
        <v>26270237</v>
      </c>
      <c r="Q84" s="25">
        <f t="shared" ca="1" si="18"/>
        <v>33410</v>
      </c>
      <c r="R84" s="25">
        <f t="shared" ca="1" si="19"/>
        <v>47241</v>
      </c>
    </row>
    <row r="85" spans="2:18">
      <c r="B85" s="287"/>
      <c r="C85" s="36">
        <f t="shared" ca="1" si="20"/>
        <v>71</v>
      </c>
      <c r="D85" s="37">
        <f t="shared" ca="1" si="12"/>
        <v>1.83E-2</v>
      </c>
      <c r="E85" s="38">
        <f t="shared" ca="1" si="13"/>
        <v>80651</v>
      </c>
      <c r="F85" s="39">
        <f t="shared" ca="1" si="14"/>
        <v>80651</v>
      </c>
      <c r="G85" s="40">
        <f t="shared" ca="1" si="15"/>
        <v>33338</v>
      </c>
      <c r="H85" s="40">
        <f t="shared" ca="1" si="16"/>
        <v>47313</v>
      </c>
      <c r="I85" s="41">
        <f t="shared" ca="1" si="17"/>
        <v>21813692</v>
      </c>
      <c r="J85" s="42"/>
      <c r="K85" s="43"/>
      <c r="L85" s="43"/>
      <c r="M85" s="44">
        <f ca="1">IF(C85="","",M84)</f>
        <v>4409232</v>
      </c>
      <c r="N85" s="45">
        <f t="shared" ref="N85:N148" ca="1" si="21">IF(C85="","",I85+M85)</f>
        <v>26222924</v>
      </c>
      <c r="Q85" s="25">
        <f t="shared" ca="1" si="18"/>
        <v>33338</v>
      </c>
      <c r="R85" s="25">
        <f t="shared" ca="1" si="19"/>
        <v>47313</v>
      </c>
    </row>
    <row r="86" spans="2:18">
      <c r="B86" s="288"/>
      <c r="C86" s="49">
        <f t="shared" ca="1" si="20"/>
        <v>72</v>
      </c>
      <c r="D86" s="50">
        <f ca="1">IF(C86="","",VLOOKUP(C86/12,$H$3:$J$9,3,TRUE))</f>
        <v>1.83E-2</v>
      </c>
      <c r="E86" s="51">
        <f t="shared" ca="1" si="13"/>
        <v>177695</v>
      </c>
      <c r="F86" s="52">
        <f ca="1">IF(C86="","",IF($E$5*12=C86,I85+G86,F85))</f>
        <v>80651</v>
      </c>
      <c r="G86" s="53">
        <f t="shared" ca="1" si="15"/>
        <v>33266</v>
      </c>
      <c r="H86" s="53">
        <f ca="1">IF(C86="","",IF($E$5*12=C86,I85,F86-G86))</f>
        <v>47385</v>
      </c>
      <c r="I86" s="54">
        <f t="shared" ca="1" si="17"/>
        <v>21766307</v>
      </c>
      <c r="J86" s="55">
        <f ca="1">IF(C86="","",IF($E$5*12=C86,M85+K86,J80))</f>
        <v>97044</v>
      </c>
      <c r="K86" s="56">
        <f ca="1">IF(C86="","",ROUND(M80*D86/2,0))</f>
        <v>40344</v>
      </c>
      <c r="L86" s="57">
        <f ca="1">IF(C86="","",IF($E$5*2=C86/6,M85,J86-K86))</f>
        <v>56700</v>
      </c>
      <c r="M86" s="58">
        <f ca="1">IF(C86="","",M80-L86)</f>
        <v>4352532</v>
      </c>
      <c r="N86" s="59">
        <f t="shared" ca="1" si="21"/>
        <v>26118839</v>
      </c>
      <c r="Q86" s="25">
        <f t="shared" ca="1" si="18"/>
        <v>73610</v>
      </c>
      <c r="R86" s="25">
        <f t="shared" ca="1" si="19"/>
        <v>104085</v>
      </c>
    </row>
    <row r="87" spans="2:18">
      <c r="B87" s="286" t="str">
        <f ca="1">IF(C87="","",C98/12&amp;"年目")</f>
        <v>7年目</v>
      </c>
      <c r="C87" s="26">
        <f t="shared" ca="1" si="20"/>
        <v>73</v>
      </c>
      <c r="D87" s="27">
        <f t="shared" ca="1" si="12"/>
        <v>1.83E-2</v>
      </c>
      <c r="E87" s="28">
        <f t="shared" ca="1" si="13"/>
        <v>80651</v>
      </c>
      <c r="F87" s="29">
        <f t="shared" ca="1" si="14"/>
        <v>80651</v>
      </c>
      <c r="G87" s="30">
        <f t="shared" ca="1" si="15"/>
        <v>33194</v>
      </c>
      <c r="H87" s="30">
        <f t="shared" ca="1" si="16"/>
        <v>47457</v>
      </c>
      <c r="I87" s="31">
        <f t="shared" ca="1" si="17"/>
        <v>21718850</v>
      </c>
      <c r="J87" s="32"/>
      <c r="K87" s="33"/>
      <c r="L87" s="33"/>
      <c r="M87" s="34">
        <f ca="1">IF(C87="","",M86)</f>
        <v>4352532</v>
      </c>
      <c r="N87" s="35">
        <f t="shared" ca="1" si="21"/>
        <v>26071382</v>
      </c>
      <c r="Q87" s="25">
        <f t="shared" ca="1" si="18"/>
        <v>33194</v>
      </c>
      <c r="R87" s="25">
        <f t="shared" ca="1" si="19"/>
        <v>47457</v>
      </c>
    </row>
    <row r="88" spans="2:18">
      <c r="B88" s="287"/>
      <c r="C88" s="36">
        <f t="shared" ca="1" si="20"/>
        <v>74</v>
      </c>
      <c r="D88" s="37">
        <f t="shared" ca="1" si="12"/>
        <v>1.83E-2</v>
      </c>
      <c r="E88" s="38">
        <f t="shared" ca="1" si="13"/>
        <v>80651</v>
      </c>
      <c r="F88" s="39">
        <f t="shared" ca="1" si="14"/>
        <v>80651</v>
      </c>
      <c r="G88" s="40">
        <f t="shared" ca="1" si="15"/>
        <v>33121</v>
      </c>
      <c r="H88" s="40">
        <f t="shared" ca="1" si="16"/>
        <v>47530</v>
      </c>
      <c r="I88" s="41">
        <f t="shared" ca="1" si="17"/>
        <v>21671320</v>
      </c>
      <c r="J88" s="42"/>
      <c r="K88" s="43"/>
      <c r="L88" s="43"/>
      <c r="M88" s="44">
        <f ca="1">IF(C88="","",M87)</f>
        <v>4352532</v>
      </c>
      <c r="N88" s="45">
        <f t="shared" ca="1" si="21"/>
        <v>26023852</v>
      </c>
      <c r="Q88" s="25">
        <f t="shared" ca="1" si="18"/>
        <v>33121</v>
      </c>
      <c r="R88" s="25">
        <f t="shared" ca="1" si="19"/>
        <v>47530</v>
      </c>
    </row>
    <row r="89" spans="2:18">
      <c r="B89" s="287"/>
      <c r="C89" s="36">
        <f t="shared" ca="1" si="20"/>
        <v>75</v>
      </c>
      <c r="D89" s="37">
        <f t="shared" ca="1" si="12"/>
        <v>1.83E-2</v>
      </c>
      <c r="E89" s="38">
        <f t="shared" ca="1" si="13"/>
        <v>80651</v>
      </c>
      <c r="F89" s="39">
        <f t="shared" ca="1" si="14"/>
        <v>80651</v>
      </c>
      <c r="G89" s="40">
        <f t="shared" ca="1" si="15"/>
        <v>33049</v>
      </c>
      <c r="H89" s="40">
        <f t="shared" ca="1" si="16"/>
        <v>47602</v>
      </c>
      <c r="I89" s="41">
        <f t="shared" ca="1" si="17"/>
        <v>21623718</v>
      </c>
      <c r="J89" s="42"/>
      <c r="K89" s="43"/>
      <c r="L89" s="43"/>
      <c r="M89" s="44">
        <f ca="1">IF(C89="","",M88)</f>
        <v>4352532</v>
      </c>
      <c r="N89" s="45">
        <f t="shared" ca="1" si="21"/>
        <v>25976250</v>
      </c>
      <c r="Q89" s="25">
        <f t="shared" ca="1" si="18"/>
        <v>33049</v>
      </c>
      <c r="R89" s="25">
        <f t="shared" ca="1" si="19"/>
        <v>47602</v>
      </c>
    </row>
    <row r="90" spans="2:18">
      <c r="B90" s="287"/>
      <c r="C90" s="36">
        <f t="shared" ca="1" si="20"/>
        <v>76</v>
      </c>
      <c r="D90" s="37">
        <f t="shared" ca="1" si="12"/>
        <v>1.83E-2</v>
      </c>
      <c r="E90" s="38">
        <f t="shared" ca="1" si="13"/>
        <v>80651</v>
      </c>
      <c r="F90" s="39">
        <f t="shared" ca="1" si="14"/>
        <v>80651</v>
      </c>
      <c r="G90" s="40">
        <f t="shared" ca="1" si="15"/>
        <v>32976</v>
      </c>
      <c r="H90" s="40">
        <f t="shared" ca="1" si="16"/>
        <v>47675</v>
      </c>
      <c r="I90" s="41">
        <f t="shared" ca="1" si="17"/>
        <v>21576043</v>
      </c>
      <c r="J90" s="42"/>
      <c r="K90" s="43"/>
      <c r="L90" s="43"/>
      <c r="M90" s="44">
        <f ca="1">IF(C90="","",M89)</f>
        <v>4352532</v>
      </c>
      <c r="N90" s="45">
        <f t="shared" ca="1" si="21"/>
        <v>25928575</v>
      </c>
      <c r="Q90" s="25">
        <f t="shared" ca="1" si="18"/>
        <v>32976</v>
      </c>
      <c r="R90" s="25">
        <f t="shared" ca="1" si="19"/>
        <v>47675</v>
      </c>
    </row>
    <row r="91" spans="2:18">
      <c r="B91" s="287"/>
      <c r="C91" s="36">
        <f t="shared" ca="1" si="20"/>
        <v>77</v>
      </c>
      <c r="D91" s="37">
        <f t="shared" ca="1" si="12"/>
        <v>1.83E-2</v>
      </c>
      <c r="E91" s="38">
        <f t="shared" ca="1" si="13"/>
        <v>80651</v>
      </c>
      <c r="F91" s="39">
        <f t="shared" ca="1" si="14"/>
        <v>80651</v>
      </c>
      <c r="G91" s="40">
        <f t="shared" ca="1" si="15"/>
        <v>32903</v>
      </c>
      <c r="H91" s="40">
        <f t="shared" ca="1" si="16"/>
        <v>47748</v>
      </c>
      <c r="I91" s="41">
        <f t="shared" ca="1" si="17"/>
        <v>21528295</v>
      </c>
      <c r="J91" s="42"/>
      <c r="K91" s="43"/>
      <c r="L91" s="43"/>
      <c r="M91" s="44">
        <f ca="1">IF(C91="","",M90)</f>
        <v>4352532</v>
      </c>
      <c r="N91" s="45">
        <f t="shared" ca="1" si="21"/>
        <v>25880827</v>
      </c>
      <c r="Q91" s="25">
        <f t="shared" ca="1" si="18"/>
        <v>32903</v>
      </c>
      <c r="R91" s="25">
        <f t="shared" ca="1" si="19"/>
        <v>47748</v>
      </c>
    </row>
    <row r="92" spans="2:18">
      <c r="B92" s="287"/>
      <c r="C92" s="36">
        <f t="shared" ca="1" si="20"/>
        <v>78</v>
      </c>
      <c r="D92" s="37">
        <f t="shared" ca="1" si="12"/>
        <v>1.83E-2</v>
      </c>
      <c r="E92" s="38">
        <f t="shared" ca="1" si="13"/>
        <v>177695</v>
      </c>
      <c r="F92" s="39">
        <f t="shared" ca="1" si="14"/>
        <v>80651</v>
      </c>
      <c r="G92" s="40">
        <f t="shared" ca="1" si="15"/>
        <v>32831</v>
      </c>
      <c r="H92" s="40">
        <f t="shared" ca="1" si="16"/>
        <v>47820</v>
      </c>
      <c r="I92" s="41">
        <f t="shared" ca="1" si="17"/>
        <v>21480475</v>
      </c>
      <c r="J92" s="46">
        <f ca="1">IF(C92="","",J86)</f>
        <v>97044</v>
      </c>
      <c r="K92" s="47">
        <f ca="1">IF(C92="","",ROUND(M86*D92/2,0))</f>
        <v>39826</v>
      </c>
      <c r="L92" s="48">
        <f ca="1">IF(C92="","",J92-K92)</f>
        <v>57218</v>
      </c>
      <c r="M92" s="44">
        <f ca="1">IF(C92="","",M86-L92)</f>
        <v>4295314</v>
      </c>
      <c r="N92" s="45">
        <f t="shared" ca="1" si="21"/>
        <v>25775789</v>
      </c>
      <c r="Q92" s="25">
        <f t="shared" ca="1" si="18"/>
        <v>72657</v>
      </c>
      <c r="R92" s="25">
        <f t="shared" ca="1" si="19"/>
        <v>105038</v>
      </c>
    </row>
    <row r="93" spans="2:18">
      <c r="B93" s="287"/>
      <c r="C93" s="36">
        <f t="shared" ca="1" si="20"/>
        <v>79</v>
      </c>
      <c r="D93" s="37">
        <f t="shared" ca="1" si="12"/>
        <v>1.83E-2</v>
      </c>
      <c r="E93" s="38">
        <f t="shared" ca="1" si="13"/>
        <v>80651</v>
      </c>
      <c r="F93" s="39">
        <f t="shared" ca="1" si="14"/>
        <v>80651</v>
      </c>
      <c r="G93" s="40">
        <f t="shared" ca="1" si="15"/>
        <v>32758</v>
      </c>
      <c r="H93" s="40">
        <f t="shared" ca="1" si="16"/>
        <v>47893</v>
      </c>
      <c r="I93" s="41">
        <f t="shared" ca="1" si="17"/>
        <v>21432582</v>
      </c>
      <c r="J93" s="42"/>
      <c r="K93" s="43"/>
      <c r="L93" s="43"/>
      <c r="M93" s="44">
        <f ca="1">IF(C93="","",M92)</f>
        <v>4295314</v>
      </c>
      <c r="N93" s="45">
        <f t="shared" ca="1" si="21"/>
        <v>25727896</v>
      </c>
      <c r="Q93" s="25">
        <f t="shared" ca="1" si="18"/>
        <v>32758</v>
      </c>
      <c r="R93" s="25">
        <f t="shared" ca="1" si="19"/>
        <v>47893</v>
      </c>
    </row>
    <row r="94" spans="2:18">
      <c r="B94" s="287"/>
      <c r="C94" s="36">
        <f t="shared" ca="1" si="20"/>
        <v>80</v>
      </c>
      <c r="D94" s="37">
        <f t="shared" ca="1" si="12"/>
        <v>1.83E-2</v>
      </c>
      <c r="E94" s="38">
        <f t="shared" ca="1" si="13"/>
        <v>80651</v>
      </c>
      <c r="F94" s="39">
        <f t="shared" ca="1" si="14"/>
        <v>80651</v>
      </c>
      <c r="G94" s="40">
        <f t="shared" ca="1" si="15"/>
        <v>32685</v>
      </c>
      <c r="H94" s="40">
        <f t="shared" ca="1" si="16"/>
        <v>47966</v>
      </c>
      <c r="I94" s="41">
        <f t="shared" ca="1" si="17"/>
        <v>21384616</v>
      </c>
      <c r="J94" s="42"/>
      <c r="K94" s="43"/>
      <c r="L94" s="43"/>
      <c r="M94" s="44">
        <f ca="1">IF(C94="","",M93)</f>
        <v>4295314</v>
      </c>
      <c r="N94" s="45">
        <f t="shared" ca="1" si="21"/>
        <v>25679930</v>
      </c>
      <c r="Q94" s="25">
        <f t="shared" ca="1" si="18"/>
        <v>32685</v>
      </c>
      <c r="R94" s="25">
        <f t="shared" ca="1" si="19"/>
        <v>47966</v>
      </c>
    </row>
    <row r="95" spans="2:18">
      <c r="B95" s="287"/>
      <c r="C95" s="36">
        <f t="shared" ca="1" si="20"/>
        <v>81</v>
      </c>
      <c r="D95" s="37">
        <f t="shared" ca="1" si="12"/>
        <v>1.83E-2</v>
      </c>
      <c r="E95" s="38">
        <f t="shared" ca="1" si="13"/>
        <v>80651</v>
      </c>
      <c r="F95" s="39">
        <f t="shared" ca="1" si="14"/>
        <v>80651</v>
      </c>
      <c r="G95" s="40">
        <f t="shared" ca="1" si="15"/>
        <v>32612</v>
      </c>
      <c r="H95" s="40">
        <f t="shared" ca="1" si="16"/>
        <v>48039</v>
      </c>
      <c r="I95" s="41">
        <f t="shared" ca="1" si="17"/>
        <v>21336577</v>
      </c>
      <c r="J95" s="42"/>
      <c r="K95" s="43"/>
      <c r="L95" s="43"/>
      <c r="M95" s="44">
        <f ca="1">IF(C95="","",M94)</f>
        <v>4295314</v>
      </c>
      <c r="N95" s="45">
        <f t="shared" ca="1" si="21"/>
        <v>25631891</v>
      </c>
      <c r="Q95" s="25">
        <f t="shared" ca="1" si="18"/>
        <v>32612</v>
      </c>
      <c r="R95" s="25">
        <f t="shared" ca="1" si="19"/>
        <v>48039</v>
      </c>
    </row>
    <row r="96" spans="2:18">
      <c r="B96" s="287"/>
      <c r="C96" s="36">
        <f t="shared" ca="1" si="20"/>
        <v>82</v>
      </c>
      <c r="D96" s="37">
        <f t="shared" ca="1" si="12"/>
        <v>1.83E-2</v>
      </c>
      <c r="E96" s="38">
        <f t="shared" ca="1" si="13"/>
        <v>80651</v>
      </c>
      <c r="F96" s="39">
        <f t="shared" ca="1" si="14"/>
        <v>80651</v>
      </c>
      <c r="G96" s="40">
        <f t="shared" ca="1" si="15"/>
        <v>32538</v>
      </c>
      <c r="H96" s="40">
        <f t="shared" ca="1" si="16"/>
        <v>48113</v>
      </c>
      <c r="I96" s="41">
        <f t="shared" ca="1" si="17"/>
        <v>21288464</v>
      </c>
      <c r="J96" s="42"/>
      <c r="K96" s="43"/>
      <c r="L96" s="43"/>
      <c r="M96" s="44">
        <f ca="1">IF(C96="","",M95)</f>
        <v>4295314</v>
      </c>
      <c r="N96" s="45">
        <f t="shared" ca="1" si="21"/>
        <v>25583778</v>
      </c>
      <c r="Q96" s="25">
        <f t="shared" ca="1" si="18"/>
        <v>32538</v>
      </c>
      <c r="R96" s="25">
        <f t="shared" ca="1" si="19"/>
        <v>48113</v>
      </c>
    </row>
    <row r="97" spans="2:18">
      <c r="B97" s="287"/>
      <c r="C97" s="36">
        <f t="shared" ca="1" si="20"/>
        <v>83</v>
      </c>
      <c r="D97" s="37">
        <f t="shared" ca="1" si="12"/>
        <v>1.83E-2</v>
      </c>
      <c r="E97" s="38">
        <f t="shared" ca="1" si="13"/>
        <v>80651</v>
      </c>
      <c r="F97" s="39">
        <f t="shared" ca="1" si="14"/>
        <v>80651</v>
      </c>
      <c r="G97" s="40">
        <f t="shared" ca="1" si="15"/>
        <v>32465</v>
      </c>
      <c r="H97" s="40">
        <f t="shared" ca="1" si="16"/>
        <v>48186</v>
      </c>
      <c r="I97" s="41">
        <f t="shared" ca="1" si="17"/>
        <v>21240278</v>
      </c>
      <c r="J97" s="42"/>
      <c r="K97" s="43"/>
      <c r="L97" s="43"/>
      <c r="M97" s="44">
        <f ca="1">IF(C97="","",M96)</f>
        <v>4295314</v>
      </c>
      <c r="N97" s="45">
        <f t="shared" ca="1" si="21"/>
        <v>25535592</v>
      </c>
      <c r="Q97" s="25">
        <f t="shared" ca="1" si="18"/>
        <v>32465</v>
      </c>
      <c r="R97" s="25">
        <f t="shared" ca="1" si="19"/>
        <v>48186</v>
      </c>
    </row>
    <row r="98" spans="2:18">
      <c r="B98" s="288"/>
      <c r="C98" s="49">
        <f t="shared" ca="1" si="20"/>
        <v>84</v>
      </c>
      <c r="D98" s="50">
        <f ca="1">IF(C98="","",VLOOKUP(C98/12,$H$3:$J$9,3,TRUE))</f>
        <v>1.83E-2</v>
      </c>
      <c r="E98" s="51">
        <f t="shared" ca="1" si="13"/>
        <v>177695</v>
      </c>
      <c r="F98" s="52">
        <f ca="1">IF(C98="","",IF($E$5*12=C98,I97+G98,F97))</f>
        <v>80651</v>
      </c>
      <c r="G98" s="53">
        <f t="shared" ca="1" si="15"/>
        <v>32391</v>
      </c>
      <c r="H98" s="53">
        <f ca="1">IF(C98="","",IF($E$5*12=C98,I97,F98-G98))</f>
        <v>48260</v>
      </c>
      <c r="I98" s="54">
        <f t="shared" ca="1" si="17"/>
        <v>21192018</v>
      </c>
      <c r="J98" s="55">
        <f ca="1">IF(C98="","",IF($E$5*12=C98,M97+K98,J92))</f>
        <v>97044</v>
      </c>
      <c r="K98" s="56">
        <f ca="1">IF(C98="","",ROUND(M92*D98/2,0))</f>
        <v>39302</v>
      </c>
      <c r="L98" s="57">
        <f ca="1">IF(C98="","",IF($E$5*2=C98/6,M97,J98-K98))</f>
        <v>57742</v>
      </c>
      <c r="M98" s="58">
        <f ca="1">IF(C98="","",M92-L98)</f>
        <v>4237572</v>
      </c>
      <c r="N98" s="59">
        <f t="shared" ca="1" si="21"/>
        <v>25429590</v>
      </c>
      <c r="Q98" s="25">
        <f t="shared" ca="1" si="18"/>
        <v>71693</v>
      </c>
      <c r="R98" s="25">
        <f t="shared" ca="1" si="19"/>
        <v>106002</v>
      </c>
    </row>
    <row r="99" spans="2:18">
      <c r="B99" s="286" t="str">
        <f ca="1">IF(C99="","",C110/12&amp;"年目")</f>
        <v>8年目</v>
      </c>
      <c r="C99" s="26">
        <f t="shared" ca="1" si="20"/>
        <v>85</v>
      </c>
      <c r="D99" s="27">
        <f t="shared" ca="1" si="12"/>
        <v>1.83E-2</v>
      </c>
      <c r="E99" s="28">
        <f t="shared" ca="1" si="13"/>
        <v>80651</v>
      </c>
      <c r="F99" s="29">
        <f t="shared" ca="1" si="14"/>
        <v>80651</v>
      </c>
      <c r="G99" s="30">
        <f t="shared" ca="1" si="15"/>
        <v>32318</v>
      </c>
      <c r="H99" s="30">
        <f t="shared" ca="1" si="16"/>
        <v>48333</v>
      </c>
      <c r="I99" s="31">
        <f t="shared" ca="1" si="17"/>
        <v>21143685</v>
      </c>
      <c r="J99" s="32"/>
      <c r="K99" s="33"/>
      <c r="L99" s="33"/>
      <c r="M99" s="34">
        <f ca="1">IF(C99="","",M98)</f>
        <v>4237572</v>
      </c>
      <c r="N99" s="35">
        <f t="shared" ca="1" si="21"/>
        <v>25381257</v>
      </c>
      <c r="Q99" s="25">
        <f t="shared" ca="1" si="18"/>
        <v>32318</v>
      </c>
      <c r="R99" s="25">
        <f t="shared" ca="1" si="19"/>
        <v>48333</v>
      </c>
    </row>
    <row r="100" spans="2:18">
      <c r="B100" s="287"/>
      <c r="C100" s="36">
        <f t="shared" ca="1" si="20"/>
        <v>86</v>
      </c>
      <c r="D100" s="37">
        <f t="shared" ca="1" si="12"/>
        <v>1.83E-2</v>
      </c>
      <c r="E100" s="38">
        <f t="shared" ca="1" si="13"/>
        <v>80651</v>
      </c>
      <c r="F100" s="39">
        <f t="shared" ca="1" si="14"/>
        <v>80651</v>
      </c>
      <c r="G100" s="40">
        <f t="shared" ca="1" si="15"/>
        <v>32244</v>
      </c>
      <c r="H100" s="40">
        <f t="shared" ca="1" si="16"/>
        <v>48407</v>
      </c>
      <c r="I100" s="41">
        <f t="shared" ca="1" si="17"/>
        <v>21095278</v>
      </c>
      <c r="J100" s="42"/>
      <c r="K100" s="43"/>
      <c r="L100" s="43"/>
      <c r="M100" s="44">
        <f ca="1">IF(C100="","",M99)</f>
        <v>4237572</v>
      </c>
      <c r="N100" s="45">
        <f t="shared" ca="1" si="21"/>
        <v>25332850</v>
      </c>
      <c r="Q100" s="25">
        <f t="shared" ca="1" si="18"/>
        <v>32244</v>
      </c>
      <c r="R100" s="25">
        <f t="shared" ca="1" si="19"/>
        <v>48407</v>
      </c>
    </row>
    <row r="101" spans="2:18">
      <c r="B101" s="287"/>
      <c r="C101" s="36">
        <f t="shared" ca="1" si="20"/>
        <v>87</v>
      </c>
      <c r="D101" s="37">
        <f t="shared" ca="1" si="12"/>
        <v>1.83E-2</v>
      </c>
      <c r="E101" s="38">
        <f t="shared" ca="1" si="13"/>
        <v>80651</v>
      </c>
      <c r="F101" s="39">
        <f t="shared" ca="1" si="14"/>
        <v>80651</v>
      </c>
      <c r="G101" s="40">
        <f t="shared" ca="1" si="15"/>
        <v>32170</v>
      </c>
      <c r="H101" s="40">
        <f t="shared" ca="1" si="16"/>
        <v>48481</v>
      </c>
      <c r="I101" s="41">
        <f t="shared" ca="1" si="17"/>
        <v>21046797</v>
      </c>
      <c r="J101" s="42"/>
      <c r="K101" s="43"/>
      <c r="L101" s="43"/>
      <c r="M101" s="44">
        <f ca="1">IF(C101="","",M100)</f>
        <v>4237572</v>
      </c>
      <c r="N101" s="45">
        <f t="shared" ca="1" si="21"/>
        <v>25284369</v>
      </c>
      <c r="Q101" s="25">
        <f t="shared" ca="1" si="18"/>
        <v>32170</v>
      </c>
      <c r="R101" s="25">
        <f t="shared" ca="1" si="19"/>
        <v>48481</v>
      </c>
    </row>
    <row r="102" spans="2:18">
      <c r="B102" s="287"/>
      <c r="C102" s="36">
        <f t="shared" ca="1" si="20"/>
        <v>88</v>
      </c>
      <c r="D102" s="37">
        <f t="shared" ca="1" si="12"/>
        <v>1.83E-2</v>
      </c>
      <c r="E102" s="38">
        <f t="shared" ca="1" si="13"/>
        <v>80651</v>
      </c>
      <c r="F102" s="39">
        <f t="shared" ca="1" si="14"/>
        <v>80651</v>
      </c>
      <c r="G102" s="40">
        <f t="shared" ca="1" si="15"/>
        <v>32096</v>
      </c>
      <c r="H102" s="40">
        <f t="shared" ca="1" si="16"/>
        <v>48555</v>
      </c>
      <c r="I102" s="41">
        <f t="shared" ca="1" si="17"/>
        <v>20998242</v>
      </c>
      <c r="J102" s="42"/>
      <c r="K102" s="43"/>
      <c r="L102" s="43"/>
      <c r="M102" s="44">
        <f ca="1">IF(C102="","",M101)</f>
        <v>4237572</v>
      </c>
      <c r="N102" s="45">
        <f t="shared" ca="1" si="21"/>
        <v>25235814</v>
      </c>
      <c r="Q102" s="25">
        <f t="shared" ca="1" si="18"/>
        <v>32096</v>
      </c>
      <c r="R102" s="25">
        <f t="shared" ca="1" si="19"/>
        <v>48555</v>
      </c>
    </row>
    <row r="103" spans="2:18">
      <c r="B103" s="287"/>
      <c r="C103" s="36">
        <f t="shared" ca="1" si="20"/>
        <v>89</v>
      </c>
      <c r="D103" s="37">
        <f t="shared" ref="D103:D133" ca="1" si="22">D104</f>
        <v>1.83E-2</v>
      </c>
      <c r="E103" s="38">
        <f t="shared" ca="1" si="13"/>
        <v>80651</v>
      </c>
      <c r="F103" s="39">
        <f t="shared" ca="1" si="14"/>
        <v>80651</v>
      </c>
      <c r="G103" s="40">
        <f t="shared" ca="1" si="15"/>
        <v>32022</v>
      </c>
      <c r="H103" s="40">
        <f t="shared" ca="1" si="16"/>
        <v>48629</v>
      </c>
      <c r="I103" s="41">
        <f t="shared" ca="1" si="17"/>
        <v>20949613</v>
      </c>
      <c r="J103" s="42"/>
      <c r="K103" s="43"/>
      <c r="L103" s="43"/>
      <c r="M103" s="44">
        <f ca="1">IF(C103="","",M102)</f>
        <v>4237572</v>
      </c>
      <c r="N103" s="45">
        <f t="shared" ca="1" si="21"/>
        <v>25187185</v>
      </c>
      <c r="Q103" s="25">
        <f t="shared" ca="1" si="18"/>
        <v>32022</v>
      </c>
      <c r="R103" s="25">
        <f t="shared" ca="1" si="19"/>
        <v>48629</v>
      </c>
    </row>
    <row r="104" spans="2:18">
      <c r="B104" s="287"/>
      <c r="C104" s="36">
        <f t="shared" ca="1" si="20"/>
        <v>90</v>
      </c>
      <c r="D104" s="37">
        <f t="shared" ca="1" si="22"/>
        <v>1.83E-2</v>
      </c>
      <c r="E104" s="38">
        <f t="shared" ca="1" si="13"/>
        <v>177695</v>
      </c>
      <c r="F104" s="39">
        <f t="shared" ca="1" si="14"/>
        <v>80651</v>
      </c>
      <c r="G104" s="40">
        <f t="shared" ca="1" si="15"/>
        <v>31948</v>
      </c>
      <c r="H104" s="40">
        <f t="shared" ca="1" si="16"/>
        <v>48703</v>
      </c>
      <c r="I104" s="41">
        <f t="shared" ca="1" si="17"/>
        <v>20900910</v>
      </c>
      <c r="J104" s="46">
        <f ca="1">IF(C104="","",J98)</f>
        <v>97044</v>
      </c>
      <c r="K104" s="47">
        <f ca="1">IF(C104="","",ROUND(M98*D104/2,0))</f>
        <v>38774</v>
      </c>
      <c r="L104" s="48">
        <f ca="1">IF(C104="","",J104-K104)</f>
        <v>58270</v>
      </c>
      <c r="M104" s="44">
        <f ca="1">IF(C104="","",M98-L104)</f>
        <v>4179302</v>
      </c>
      <c r="N104" s="45">
        <f t="shared" ca="1" si="21"/>
        <v>25080212</v>
      </c>
      <c r="Q104" s="25">
        <f t="shared" ca="1" si="18"/>
        <v>70722</v>
      </c>
      <c r="R104" s="25">
        <f t="shared" ca="1" si="19"/>
        <v>106973</v>
      </c>
    </row>
    <row r="105" spans="2:18">
      <c r="B105" s="287"/>
      <c r="C105" s="36">
        <f t="shared" ca="1" si="20"/>
        <v>91</v>
      </c>
      <c r="D105" s="37">
        <f t="shared" ca="1" si="22"/>
        <v>1.83E-2</v>
      </c>
      <c r="E105" s="38">
        <f t="shared" ca="1" si="13"/>
        <v>80651</v>
      </c>
      <c r="F105" s="39">
        <f t="shared" ca="1" si="14"/>
        <v>80651</v>
      </c>
      <c r="G105" s="40">
        <f t="shared" ca="1" si="15"/>
        <v>31874</v>
      </c>
      <c r="H105" s="40">
        <f t="shared" ca="1" si="16"/>
        <v>48777</v>
      </c>
      <c r="I105" s="41">
        <f t="shared" ca="1" si="17"/>
        <v>20852133</v>
      </c>
      <c r="J105" s="42"/>
      <c r="K105" s="43"/>
      <c r="L105" s="43"/>
      <c r="M105" s="44">
        <f ca="1">IF(C105="","",M104)</f>
        <v>4179302</v>
      </c>
      <c r="N105" s="45">
        <f t="shared" ca="1" si="21"/>
        <v>25031435</v>
      </c>
      <c r="Q105" s="25">
        <f t="shared" ca="1" si="18"/>
        <v>31874</v>
      </c>
      <c r="R105" s="25">
        <f t="shared" ca="1" si="19"/>
        <v>48777</v>
      </c>
    </row>
    <row r="106" spans="2:18">
      <c r="B106" s="287"/>
      <c r="C106" s="36">
        <f t="shared" ca="1" si="20"/>
        <v>92</v>
      </c>
      <c r="D106" s="37">
        <f t="shared" ca="1" si="22"/>
        <v>1.83E-2</v>
      </c>
      <c r="E106" s="38">
        <f t="shared" ca="1" si="13"/>
        <v>80651</v>
      </c>
      <c r="F106" s="39">
        <f t="shared" ca="1" si="14"/>
        <v>80651</v>
      </c>
      <c r="G106" s="40">
        <f t="shared" ca="1" si="15"/>
        <v>31800</v>
      </c>
      <c r="H106" s="40">
        <f t="shared" ca="1" si="16"/>
        <v>48851</v>
      </c>
      <c r="I106" s="41">
        <f t="shared" ca="1" si="17"/>
        <v>20803282</v>
      </c>
      <c r="J106" s="42"/>
      <c r="K106" s="43"/>
      <c r="L106" s="43"/>
      <c r="M106" s="44">
        <f ca="1">IF(C106="","",M105)</f>
        <v>4179302</v>
      </c>
      <c r="N106" s="45">
        <f t="shared" ca="1" si="21"/>
        <v>24982584</v>
      </c>
      <c r="Q106" s="25">
        <f t="shared" ca="1" si="18"/>
        <v>31800</v>
      </c>
      <c r="R106" s="25">
        <f t="shared" ca="1" si="19"/>
        <v>48851</v>
      </c>
    </row>
    <row r="107" spans="2:18">
      <c r="B107" s="287"/>
      <c r="C107" s="36">
        <f t="shared" ca="1" si="20"/>
        <v>93</v>
      </c>
      <c r="D107" s="37">
        <f t="shared" ca="1" si="22"/>
        <v>1.83E-2</v>
      </c>
      <c r="E107" s="38">
        <f t="shared" ca="1" si="13"/>
        <v>80651</v>
      </c>
      <c r="F107" s="39">
        <f t="shared" ca="1" si="14"/>
        <v>80651</v>
      </c>
      <c r="G107" s="40">
        <f t="shared" ca="1" si="15"/>
        <v>31725</v>
      </c>
      <c r="H107" s="40">
        <f t="shared" ca="1" si="16"/>
        <v>48926</v>
      </c>
      <c r="I107" s="41">
        <f t="shared" ca="1" si="17"/>
        <v>20754356</v>
      </c>
      <c r="J107" s="42"/>
      <c r="K107" s="43"/>
      <c r="L107" s="43"/>
      <c r="M107" s="44">
        <f ca="1">IF(C107="","",M106)</f>
        <v>4179302</v>
      </c>
      <c r="N107" s="45">
        <f t="shared" ca="1" si="21"/>
        <v>24933658</v>
      </c>
      <c r="Q107" s="25">
        <f t="shared" ca="1" si="18"/>
        <v>31725</v>
      </c>
      <c r="R107" s="25">
        <f t="shared" ca="1" si="19"/>
        <v>48926</v>
      </c>
    </row>
    <row r="108" spans="2:18">
      <c r="B108" s="287"/>
      <c r="C108" s="36">
        <f t="shared" ca="1" si="20"/>
        <v>94</v>
      </c>
      <c r="D108" s="37">
        <f t="shared" ca="1" si="22"/>
        <v>1.83E-2</v>
      </c>
      <c r="E108" s="38">
        <f t="shared" ca="1" si="13"/>
        <v>80651</v>
      </c>
      <c r="F108" s="39">
        <f t="shared" ca="1" si="14"/>
        <v>80651</v>
      </c>
      <c r="G108" s="40">
        <f t="shared" ca="1" si="15"/>
        <v>31650</v>
      </c>
      <c r="H108" s="40">
        <f t="shared" ca="1" si="16"/>
        <v>49001</v>
      </c>
      <c r="I108" s="41">
        <f t="shared" ca="1" si="17"/>
        <v>20705355</v>
      </c>
      <c r="J108" s="42"/>
      <c r="K108" s="43"/>
      <c r="L108" s="43"/>
      <c r="M108" s="44">
        <f ca="1">IF(C108="","",M107)</f>
        <v>4179302</v>
      </c>
      <c r="N108" s="45">
        <f t="shared" ca="1" si="21"/>
        <v>24884657</v>
      </c>
      <c r="Q108" s="25">
        <f t="shared" ca="1" si="18"/>
        <v>31650</v>
      </c>
      <c r="R108" s="25">
        <f t="shared" ca="1" si="19"/>
        <v>49001</v>
      </c>
    </row>
    <row r="109" spans="2:18">
      <c r="B109" s="287"/>
      <c r="C109" s="36">
        <f t="shared" ca="1" si="20"/>
        <v>95</v>
      </c>
      <c r="D109" s="37">
        <f t="shared" ca="1" si="22"/>
        <v>1.83E-2</v>
      </c>
      <c r="E109" s="38">
        <f t="shared" ca="1" si="13"/>
        <v>80651</v>
      </c>
      <c r="F109" s="39">
        <f t="shared" ca="1" si="14"/>
        <v>80651</v>
      </c>
      <c r="G109" s="40">
        <f t="shared" ca="1" si="15"/>
        <v>31576</v>
      </c>
      <c r="H109" s="40">
        <f t="shared" ca="1" si="16"/>
        <v>49075</v>
      </c>
      <c r="I109" s="41">
        <f t="shared" ca="1" si="17"/>
        <v>20656280</v>
      </c>
      <c r="J109" s="42"/>
      <c r="K109" s="43"/>
      <c r="L109" s="43"/>
      <c r="M109" s="44">
        <f ca="1">IF(C109="","",M108)</f>
        <v>4179302</v>
      </c>
      <c r="N109" s="45">
        <f t="shared" ca="1" si="21"/>
        <v>24835582</v>
      </c>
      <c r="Q109" s="25">
        <f t="shared" ca="1" si="18"/>
        <v>31576</v>
      </c>
      <c r="R109" s="25">
        <f t="shared" ca="1" si="19"/>
        <v>49075</v>
      </c>
    </row>
    <row r="110" spans="2:18">
      <c r="B110" s="288"/>
      <c r="C110" s="49">
        <f t="shared" ca="1" si="20"/>
        <v>96</v>
      </c>
      <c r="D110" s="50">
        <f ca="1">IF(C110="","",VLOOKUP(C110/12,$H$3:$J$9,3,TRUE))</f>
        <v>1.83E-2</v>
      </c>
      <c r="E110" s="51">
        <f t="shared" ca="1" si="13"/>
        <v>177695</v>
      </c>
      <c r="F110" s="52">
        <f ca="1">IF(C110="","",IF($E$5*12=C110,I109+G110,F109))</f>
        <v>80651</v>
      </c>
      <c r="G110" s="53">
        <f t="shared" ca="1" si="15"/>
        <v>31501</v>
      </c>
      <c r="H110" s="53">
        <f ca="1">IF(C110="","",IF($E$5*12=C110,I109,F110-G110))</f>
        <v>49150</v>
      </c>
      <c r="I110" s="54">
        <f t="shared" ca="1" si="17"/>
        <v>20607130</v>
      </c>
      <c r="J110" s="55">
        <f ca="1">IF(C110="","",IF($E$5*12=C110,M109+K110,J104))</f>
        <v>97044</v>
      </c>
      <c r="K110" s="56">
        <f ca="1">IF(C110="","",ROUND(M104*D110/2,0))</f>
        <v>38241</v>
      </c>
      <c r="L110" s="57">
        <f ca="1">IF(C110="","",IF($E$5*2=C110/6,M109,J110-K110))</f>
        <v>58803</v>
      </c>
      <c r="M110" s="58">
        <f ca="1">IF(C110="","",M104-L110)</f>
        <v>4120499</v>
      </c>
      <c r="N110" s="59">
        <f t="shared" ca="1" si="21"/>
        <v>24727629</v>
      </c>
      <c r="Q110" s="25">
        <f t="shared" ca="1" si="18"/>
        <v>69742</v>
      </c>
      <c r="R110" s="25">
        <f t="shared" ca="1" si="19"/>
        <v>107953</v>
      </c>
    </row>
    <row r="111" spans="2:18">
      <c r="B111" s="286" t="str">
        <f ca="1">IF(C111="","",C122/12&amp;"年目")</f>
        <v>9年目</v>
      </c>
      <c r="C111" s="26">
        <f t="shared" ca="1" si="20"/>
        <v>97</v>
      </c>
      <c r="D111" s="27">
        <f t="shared" ca="1" si="22"/>
        <v>1.83E-2</v>
      </c>
      <c r="E111" s="28">
        <f t="shared" ca="1" si="13"/>
        <v>80651</v>
      </c>
      <c r="F111" s="29">
        <f t="shared" ca="1" si="14"/>
        <v>80651</v>
      </c>
      <c r="G111" s="30">
        <f t="shared" ca="1" si="15"/>
        <v>31426</v>
      </c>
      <c r="H111" s="30">
        <f t="shared" ca="1" si="16"/>
        <v>49225</v>
      </c>
      <c r="I111" s="31">
        <f t="shared" ca="1" si="17"/>
        <v>20557905</v>
      </c>
      <c r="J111" s="32"/>
      <c r="K111" s="33"/>
      <c r="L111" s="33"/>
      <c r="M111" s="34">
        <f ca="1">IF(C111="","",M110)</f>
        <v>4120499</v>
      </c>
      <c r="N111" s="35">
        <f t="shared" ca="1" si="21"/>
        <v>24678404</v>
      </c>
      <c r="Q111" s="25">
        <f t="shared" ca="1" si="18"/>
        <v>31426</v>
      </c>
      <c r="R111" s="25">
        <f t="shared" ca="1" si="19"/>
        <v>49225</v>
      </c>
    </row>
    <row r="112" spans="2:18">
      <c r="B112" s="287"/>
      <c r="C112" s="36">
        <f t="shared" ca="1" si="20"/>
        <v>98</v>
      </c>
      <c r="D112" s="37">
        <f t="shared" ca="1" si="22"/>
        <v>1.83E-2</v>
      </c>
      <c r="E112" s="38">
        <f t="shared" ca="1" si="13"/>
        <v>80651</v>
      </c>
      <c r="F112" s="39">
        <f t="shared" ca="1" si="14"/>
        <v>80651</v>
      </c>
      <c r="G112" s="40">
        <f t="shared" ca="1" si="15"/>
        <v>31351</v>
      </c>
      <c r="H112" s="40">
        <f t="shared" ca="1" si="16"/>
        <v>49300</v>
      </c>
      <c r="I112" s="41">
        <f t="shared" ca="1" si="17"/>
        <v>20508605</v>
      </c>
      <c r="J112" s="42"/>
      <c r="K112" s="43"/>
      <c r="L112" s="43"/>
      <c r="M112" s="44">
        <f ca="1">IF(C112="","",M111)</f>
        <v>4120499</v>
      </c>
      <c r="N112" s="45">
        <f t="shared" ca="1" si="21"/>
        <v>24629104</v>
      </c>
      <c r="Q112" s="25">
        <f t="shared" ca="1" si="18"/>
        <v>31351</v>
      </c>
      <c r="R112" s="25">
        <f t="shared" ca="1" si="19"/>
        <v>49300</v>
      </c>
    </row>
    <row r="113" spans="2:18">
      <c r="B113" s="287"/>
      <c r="C113" s="36">
        <f t="shared" ca="1" si="20"/>
        <v>99</v>
      </c>
      <c r="D113" s="37">
        <f t="shared" ca="1" si="22"/>
        <v>1.83E-2</v>
      </c>
      <c r="E113" s="38">
        <f t="shared" ca="1" si="13"/>
        <v>80651</v>
      </c>
      <c r="F113" s="39">
        <f t="shared" ca="1" si="14"/>
        <v>80651</v>
      </c>
      <c r="G113" s="40">
        <f t="shared" ca="1" si="15"/>
        <v>31276</v>
      </c>
      <c r="H113" s="40">
        <f t="shared" ca="1" si="16"/>
        <v>49375</v>
      </c>
      <c r="I113" s="41">
        <f t="shared" ca="1" si="17"/>
        <v>20459230</v>
      </c>
      <c r="J113" s="42"/>
      <c r="K113" s="43"/>
      <c r="L113" s="43"/>
      <c r="M113" s="44">
        <f ca="1">IF(C113="","",M112)</f>
        <v>4120499</v>
      </c>
      <c r="N113" s="45">
        <f t="shared" ca="1" si="21"/>
        <v>24579729</v>
      </c>
      <c r="Q113" s="25">
        <f t="shared" ca="1" si="18"/>
        <v>31276</v>
      </c>
      <c r="R113" s="25">
        <f t="shared" ca="1" si="19"/>
        <v>49375</v>
      </c>
    </row>
    <row r="114" spans="2:18">
      <c r="B114" s="287"/>
      <c r="C114" s="36">
        <f t="shared" ca="1" si="20"/>
        <v>100</v>
      </c>
      <c r="D114" s="37">
        <f t="shared" ca="1" si="22"/>
        <v>1.83E-2</v>
      </c>
      <c r="E114" s="38">
        <f t="shared" ca="1" si="13"/>
        <v>80651</v>
      </c>
      <c r="F114" s="39">
        <f t="shared" ca="1" si="14"/>
        <v>80651</v>
      </c>
      <c r="G114" s="40">
        <f t="shared" ca="1" si="15"/>
        <v>31200</v>
      </c>
      <c r="H114" s="40">
        <f t="shared" ca="1" si="16"/>
        <v>49451</v>
      </c>
      <c r="I114" s="41">
        <f t="shared" ca="1" si="17"/>
        <v>20409779</v>
      </c>
      <c r="J114" s="42"/>
      <c r="K114" s="43"/>
      <c r="L114" s="43"/>
      <c r="M114" s="44">
        <f ca="1">IF(C114="","",M113)</f>
        <v>4120499</v>
      </c>
      <c r="N114" s="45">
        <f t="shared" ca="1" si="21"/>
        <v>24530278</v>
      </c>
      <c r="Q114" s="25">
        <f t="shared" ca="1" si="18"/>
        <v>31200</v>
      </c>
      <c r="R114" s="25">
        <f t="shared" ca="1" si="19"/>
        <v>49451</v>
      </c>
    </row>
    <row r="115" spans="2:18">
      <c r="B115" s="287"/>
      <c r="C115" s="36">
        <f t="shared" ca="1" si="20"/>
        <v>101</v>
      </c>
      <c r="D115" s="37">
        <f t="shared" ca="1" si="22"/>
        <v>1.83E-2</v>
      </c>
      <c r="E115" s="38">
        <f t="shared" ca="1" si="13"/>
        <v>80651</v>
      </c>
      <c r="F115" s="39">
        <f t="shared" ca="1" si="14"/>
        <v>80651</v>
      </c>
      <c r="G115" s="40">
        <f t="shared" ca="1" si="15"/>
        <v>31125</v>
      </c>
      <c r="H115" s="40">
        <f t="shared" ca="1" si="16"/>
        <v>49526</v>
      </c>
      <c r="I115" s="41">
        <f t="shared" ca="1" si="17"/>
        <v>20360253</v>
      </c>
      <c r="J115" s="42"/>
      <c r="K115" s="43"/>
      <c r="L115" s="43"/>
      <c r="M115" s="44">
        <f ca="1">IF(C115="","",M114)</f>
        <v>4120499</v>
      </c>
      <c r="N115" s="45">
        <f t="shared" ca="1" si="21"/>
        <v>24480752</v>
      </c>
      <c r="Q115" s="25">
        <f t="shared" ca="1" si="18"/>
        <v>31125</v>
      </c>
      <c r="R115" s="25">
        <f t="shared" ca="1" si="19"/>
        <v>49526</v>
      </c>
    </row>
    <row r="116" spans="2:18">
      <c r="B116" s="287"/>
      <c r="C116" s="36">
        <f t="shared" ca="1" si="20"/>
        <v>102</v>
      </c>
      <c r="D116" s="37">
        <f t="shared" ca="1" si="22"/>
        <v>1.83E-2</v>
      </c>
      <c r="E116" s="38">
        <f t="shared" ca="1" si="13"/>
        <v>177695</v>
      </c>
      <c r="F116" s="39">
        <f t="shared" ca="1" si="14"/>
        <v>80651</v>
      </c>
      <c r="G116" s="40">
        <f t="shared" ca="1" si="15"/>
        <v>31049</v>
      </c>
      <c r="H116" s="40">
        <f t="shared" ca="1" si="16"/>
        <v>49602</v>
      </c>
      <c r="I116" s="41">
        <f t="shared" ca="1" si="17"/>
        <v>20310651</v>
      </c>
      <c r="J116" s="46">
        <f ca="1">IF(C116="","",J110)</f>
        <v>97044</v>
      </c>
      <c r="K116" s="47">
        <f ca="1">IF(C116="","",ROUND(M110*D116/2,0))</f>
        <v>37703</v>
      </c>
      <c r="L116" s="48">
        <f ca="1">IF(C116="","",J116-K116)</f>
        <v>59341</v>
      </c>
      <c r="M116" s="44">
        <f ca="1">IF(C116="","",M110-L116)</f>
        <v>4061158</v>
      </c>
      <c r="N116" s="45">
        <f t="shared" ca="1" si="21"/>
        <v>24371809</v>
      </c>
      <c r="Q116" s="25">
        <f t="shared" ca="1" si="18"/>
        <v>68752</v>
      </c>
      <c r="R116" s="25">
        <f t="shared" ca="1" si="19"/>
        <v>108943</v>
      </c>
    </row>
    <row r="117" spans="2:18">
      <c r="B117" s="287"/>
      <c r="C117" s="36">
        <f t="shared" ca="1" si="20"/>
        <v>103</v>
      </c>
      <c r="D117" s="37">
        <f t="shared" ca="1" si="22"/>
        <v>1.83E-2</v>
      </c>
      <c r="E117" s="38">
        <f t="shared" ca="1" si="13"/>
        <v>80651</v>
      </c>
      <c r="F117" s="39">
        <f t="shared" ca="1" si="14"/>
        <v>80651</v>
      </c>
      <c r="G117" s="40">
        <f t="shared" ca="1" si="15"/>
        <v>30974</v>
      </c>
      <c r="H117" s="40">
        <f t="shared" ca="1" si="16"/>
        <v>49677</v>
      </c>
      <c r="I117" s="41">
        <f t="shared" ca="1" si="17"/>
        <v>20260974</v>
      </c>
      <c r="J117" s="42"/>
      <c r="K117" s="43"/>
      <c r="L117" s="43"/>
      <c r="M117" s="44">
        <f ca="1">IF(C117="","",M116)</f>
        <v>4061158</v>
      </c>
      <c r="N117" s="45">
        <f t="shared" ca="1" si="21"/>
        <v>24322132</v>
      </c>
      <c r="Q117" s="25">
        <f t="shared" ca="1" si="18"/>
        <v>30974</v>
      </c>
      <c r="R117" s="25">
        <f t="shared" ca="1" si="19"/>
        <v>49677</v>
      </c>
    </row>
    <row r="118" spans="2:18">
      <c r="B118" s="287"/>
      <c r="C118" s="36">
        <f t="shared" ca="1" si="20"/>
        <v>104</v>
      </c>
      <c r="D118" s="37">
        <f t="shared" ca="1" si="22"/>
        <v>1.83E-2</v>
      </c>
      <c r="E118" s="38">
        <f t="shared" ca="1" si="13"/>
        <v>80651</v>
      </c>
      <c r="F118" s="39">
        <f t="shared" ca="1" si="14"/>
        <v>80651</v>
      </c>
      <c r="G118" s="40">
        <f t="shared" ca="1" si="15"/>
        <v>30898</v>
      </c>
      <c r="H118" s="40">
        <f t="shared" ca="1" si="16"/>
        <v>49753</v>
      </c>
      <c r="I118" s="41">
        <f t="shared" ca="1" si="17"/>
        <v>20211221</v>
      </c>
      <c r="J118" s="42"/>
      <c r="K118" s="43"/>
      <c r="L118" s="43"/>
      <c r="M118" s="44">
        <f ca="1">IF(C118="","",M117)</f>
        <v>4061158</v>
      </c>
      <c r="N118" s="45">
        <f t="shared" ca="1" si="21"/>
        <v>24272379</v>
      </c>
      <c r="Q118" s="25">
        <f t="shared" ca="1" si="18"/>
        <v>30898</v>
      </c>
      <c r="R118" s="25">
        <f t="shared" ca="1" si="19"/>
        <v>49753</v>
      </c>
    </row>
    <row r="119" spans="2:18">
      <c r="B119" s="287"/>
      <c r="C119" s="36">
        <f t="shared" ca="1" si="20"/>
        <v>105</v>
      </c>
      <c r="D119" s="37">
        <f t="shared" ca="1" si="22"/>
        <v>1.83E-2</v>
      </c>
      <c r="E119" s="38">
        <f t="shared" ca="1" si="13"/>
        <v>80651</v>
      </c>
      <c r="F119" s="39">
        <f t="shared" ca="1" si="14"/>
        <v>80651</v>
      </c>
      <c r="G119" s="40">
        <f t="shared" ca="1" si="15"/>
        <v>30822</v>
      </c>
      <c r="H119" s="40">
        <f t="shared" ca="1" si="16"/>
        <v>49829</v>
      </c>
      <c r="I119" s="41">
        <f t="shared" ca="1" si="17"/>
        <v>20161392</v>
      </c>
      <c r="J119" s="42"/>
      <c r="K119" s="43"/>
      <c r="L119" s="43"/>
      <c r="M119" s="44">
        <f ca="1">IF(C119="","",M118)</f>
        <v>4061158</v>
      </c>
      <c r="N119" s="45">
        <f t="shared" ca="1" si="21"/>
        <v>24222550</v>
      </c>
      <c r="Q119" s="25">
        <f t="shared" ca="1" si="18"/>
        <v>30822</v>
      </c>
      <c r="R119" s="25">
        <f t="shared" ca="1" si="19"/>
        <v>49829</v>
      </c>
    </row>
    <row r="120" spans="2:18">
      <c r="B120" s="287"/>
      <c r="C120" s="36">
        <f t="shared" ca="1" si="20"/>
        <v>106</v>
      </c>
      <c r="D120" s="37">
        <f t="shared" ca="1" si="22"/>
        <v>1.83E-2</v>
      </c>
      <c r="E120" s="38">
        <f t="shared" ca="1" si="13"/>
        <v>80651</v>
      </c>
      <c r="F120" s="39">
        <f t="shared" ca="1" si="14"/>
        <v>80651</v>
      </c>
      <c r="G120" s="40">
        <f t="shared" ca="1" si="15"/>
        <v>30746</v>
      </c>
      <c r="H120" s="40">
        <f t="shared" ca="1" si="16"/>
        <v>49905</v>
      </c>
      <c r="I120" s="41">
        <f t="shared" ca="1" si="17"/>
        <v>20111487</v>
      </c>
      <c r="J120" s="42"/>
      <c r="K120" s="43"/>
      <c r="L120" s="43"/>
      <c r="M120" s="44">
        <f ca="1">IF(C120="","",M119)</f>
        <v>4061158</v>
      </c>
      <c r="N120" s="45">
        <f t="shared" ca="1" si="21"/>
        <v>24172645</v>
      </c>
      <c r="Q120" s="25">
        <f t="shared" ca="1" si="18"/>
        <v>30746</v>
      </c>
      <c r="R120" s="25">
        <f t="shared" ca="1" si="19"/>
        <v>49905</v>
      </c>
    </row>
    <row r="121" spans="2:18">
      <c r="B121" s="287"/>
      <c r="C121" s="36">
        <f t="shared" ca="1" si="20"/>
        <v>107</v>
      </c>
      <c r="D121" s="37">
        <f t="shared" ca="1" si="22"/>
        <v>1.83E-2</v>
      </c>
      <c r="E121" s="38">
        <f t="shared" ca="1" si="13"/>
        <v>80651</v>
      </c>
      <c r="F121" s="39">
        <f t="shared" ca="1" si="14"/>
        <v>80651</v>
      </c>
      <c r="G121" s="40">
        <f t="shared" ca="1" si="15"/>
        <v>30670</v>
      </c>
      <c r="H121" s="40">
        <f t="shared" ca="1" si="16"/>
        <v>49981</v>
      </c>
      <c r="I121" s="41">
        <f t="shared" ca="1" si="17"/>
        <v>20061506</v>
      </c>
      <c r="J121" s="42"/>
      <c r="K121" s="43"/>
      <c r="L121" s="43"/>
      <c r="M121" s="44">
        <f ca="1">IF(C121="","",M120)</f>
        <v>4061158</v>
      </c>
      <c r="N121" s="45">
        <f t="shared" ca="1" si="21"/>
        <v>24122664</v>
      </c>
      <c r="Q121" s="25">
        <f t="shared" ca="1" si="18"/>
        <v>30670</v>
      </c>
      <c r="R121" s="25">
        <f t="shared" ca="1" si="19"/>
        <v>49981</v>
      </c>
    </row>
    <row r="122" spans="2:18">
      <c r="B122" s="288"/>
      <c r="C122" s="49">
        <f t="shared" ca="1" si="20"/>
        <v>108</v>
      </c>
      <c r="D122" s="50">
        <f ca="1">IF(C122="","",VLOOKUP(C122/12,$H$3:$J$9,3,TRUE))</f>
        <v>1.83E-2</v>
      </c>
      <c r="E122" s="51">
        <f t="shared" ca="1" si="13"/>
        <v>177695</v>
      </c>
      <c r="F122" s="52">
        <f ca="1">IF(C122="","",IF($E$5*12=C122,I121+G122,F121))</f>
        <v>80651</v>
      </c>
      <c r="G122" s="53">
        <f t="shared" ca="1" si="15"/>
        <v>30594</v>
      </c>
      <c r="H122" s="53">
        <f ca="1">IF(C122="","",IF($E$5*12=C122,I121,F122-G122))</f>
        <v>50057</v>
      </c>
      <c r="I122" s="54">
        <f t="shared" ca="1" si="17"/>
        <v>20011449</v>
      </c>
      <c r="J122" s="55">
        <f ca="1">IF(C122="","",IF($E$5*12=C122,M121+K122,J116))</f>
        <v>97044</v>
      </c>
      <c r="K122" s="56">
        <f ca="1">IF(C122="","",ROUND(M116*D122/2,0))</f>
        <v>37160</v>
      </c>
      <c r="L122" s="57">
        <f ca="1">IF(C122="","",IF($E$5*2=C122/6,M121,J122-K122))</f>
        <v>59884</v>
      </c>
      <c r="M122" s="58">
        <f ca="1">IF(C122="","",M116-L122)</f>
        <v>4001274</v>
      </c>
      <c r="N122" s="59">
        <f t="shared" ca="1" si="21"/>
        <v>24012723</v>
      </c>
      <c r="Q122" s="25">
        <f t="shared" ca="1" si="18"/>
        <v>67754</v>
      </c>
      <c r="R122" s="25">
        <f t="shared" ca="1" si="19"/>
        <v>109941</v>
      </c>
    </row>
    <row r="123" spans="2:18">
      <c r="B123" s="286" t="str">
        <f ca="1">IF(C123="","",C134/12&amp;"年目")</f>
        <v>10年目</v>
      </c>
      <c r="C123" s="26">
        <f t="shared" ca="1" si="20"/>
        <v>109</v>
      </c>
      <c r="D123" s="27">
        <f t="shared" ca="1" si="22"/>
        <v>1.83E-2</v>
      </c>
      <c r="E123" s="28">
        <f t="shared" ca="1" si="13"/>
        <v>80651</v>
      </c>
      <c r="F123" s="29">
        <f t="shared" ca="1" si="14"/>
        <v>80651</v>
      </c>
      <c r="G123" s="30">
        <f t="shared" ca="1" si="15"/>
        <v>30517</v>
      </c>
      <c r="H123" s="30">
        <f t="shared" ca="1" si="16"/>
        <v>50134</v>
      </c>
      <c r="I123" s="31">
        <f t="shared" ca="1" si="17"/>
        <v>19961315</v>
      </c>
      <c r="J123" s="32"/>
      <c r="K123" s="33"/>
      <c r="L123" s="33"/>
      <c r="M123" s="34">
        <f ca="1">IF(C123="","",M122)</f>
        <v>4001274</v>
      </c>
      <c r="N123" s="35">
        <f t="shared" ca="1" si="21"/>
        <v>23962589</v>
      </c>
      <c r="Q123" s="25">
        <f t="shared" ca="1" si="18"/>
        <v>30517</v>
      </c>
      <c r="R123" s="25">
        <f t="shared" ca="1" si="19"/>
        <v>50134</v>
      </c>
    </row>
    <row r="124" spans="2:18">
      <c r="B124" s="287"/>
      <c r="C124" s="36">
        <f t="shared" ca="1" si="20"/>
        <v>110</v>
      </c>
      <c r="D124" s="37">
        <f t="shared" ca="1" si="22"/>
        <v>1.83E-2</v>
      </c>
      <c r="E124" s="38">
        <f t="shared" ca="1" si="13"/>
        <v>80651</v>
      </c>
      <c r="F124" s="39">
        <f t="shared" ca="1" si="14"/>
        <v>80651</v>
      </c>
      <c r="G124" s="40">
        <f t="shared" ca="1" si="15"/>
        <v>30441</v>
      </c>
      <c r="H124" s="40">
        <f t="shared" ca="1" si="16"/>
        <v>50210</v>
      </c>
      <c r="I124" s="41">
        <f t="shared" ca="1" si="17"/>
        <v>19911105</v>
      </c>
      <c r="J124" s="42"/>
      <c r="K124" s="43"/>
      <c r="L124" s="43"/>
      <c r="M124" s="44">
        <f ca="1">IF(C124="","",M123)</f>
        <v>4001274</v>
      </c>
      <c r="N124" s="45">
        <f t="shared" ca="1" si="21"/>
        <v>23912379</v>
      </c>
      <c r="Q124" s="25">
        <f t="shared" ca="1" si="18"/>
        <v>30441</v>
      </c>
      <c r="R124" s="25">
        <f t="shared" ca="1" si="19"/>
        <v>50210</v>
      </c>
    </row>
    <row r="125" spans="2:18">
      <c r="B125" s="287"/>
      <c r="C125" s="36">
        <f t="shared" ca="1" si="20"/>
        <v>111</v>
      </c>
      <c r="D125" s="37">
        <f t="shared" ca="1" si="22"/>
        <v>1.83E-2</v>
      </c>
      <c r="E125" s="38">
        <f t="shared" ca="1" si="13"/>
        <v>80651</v>
      </c>
      <c r="F125" s="39">
        <f t="shared" ca="1" si="14"/>
        <v>80651</v>
      </c>
      <c r="G125" s="40">
        <f t="shared" ca="1" si="15"/>
        <v>30364</v>
      </c>
      <c r="H125" s="40">
        <f t="shared" ca="1" si="16"/>
        <v>50287</v>
      </c>
      <c r="I125" s="41">
        <f t="shared" ca="1" si="17"/>
        <v>19860818</v>
      </c>
      <c r="J125" s="42"/>
      <c r="K125" s="43"/>
      <c r="L125" s="43"/>
      <c r="M125" s="44">
        <f ca="1">IF(C125="","",M124)</f>
        <v>4001274</v>
      </c>
      <c r="N125" s="45">
        <f t="shared" ca="1" si="21"/>
        <v>23862092</v>
      </c>
      <c r="Q125" s="25">
        <f t="shared" ca="1" si="18"/>
        <v>30364</v>
      </c>
      <c r="R125" s="25">
        <f t="shared" ca="1" si="19"/>
        <v>50287</v>
      </c>
    </row>
    <row r="126" spans="2:18">
      <c r="B126" s="287"/>
      <c r="C126" s="36">
        <f t="shared" ca="1" si="20"/>
        <v>112</v>
      </c>
      <c r="D126" s="37">
        <f t="shared" ca="1" si="22"/>
        <v>1.83E-2</v>
      </c>
      <c r="E126" s="38">
        <f t="shared" ca="1" si="13"/>
        <v>80651</v>
      </c>
      <c r="F126" s="39">
        <f t="shared" ca="1" si="14"/>
        <v>80651</v>
      </c>
      <c r="G126" s="40">
        <f t="shared" ca="1" si="15"/>
        <v>30288</v>
      </c>
      <c r="H126" s="40">
        <f t="shared" ca="1" si="16"/>
        <v>50363</v>
      </c>
      <c r="I126" s="41">
        <f t="shared" ca="1" si="17"/>
        <v>19810455</v>
      </c>
      <c r="J126" s="42"/>
      <c r="K126" s="43"/>
      <c r="L126" s="43"/>
      <c r="M126" s="44">
        <f ca="1">IF(C126="","",M125)</f>
        <v>4001274</v>
      </c>
      <c r="N126" s="45">
        <f t="shared" ca="1" si="21"/>
        <v>23811729</v>
      </c>
      <c r="Q126" s="25">
        <f t="shared" ca="1" si="18"/>
        <v>30288</v>
      </c>
      <c r="R126" s="25">
        <f t="shared" ca="1" si="19"/>
        <v>50363</v>
      </c>
    </row>
    <row r="127" spans="2:18">
      <c r="B127" s="287"/>
      <c r="C127" s="36">
        <f t="shared" ca="1" si="20"/>
        <v>113</v>
      </c>
      <c r="D127" s="37">
        <f t="shared" ca="1" si="22"/>
        <v>1.83E-2</v>
      </c>
      <c r="E127" s="38">
        <f t="shared" ca="1" si="13"/>
        <v>80651</v>
      </c>
      <c r="F127" s="39">
        <f t="shared" ca="1" si="14"/>
        <v>80651</v>
      </c>
      <c r="G127" s="40">
        <f t="shared" ca="1" si="15"/>
        <v>30211</v>
      </c>
      <c r="H127" s="40">
        <f t="shared" ca="1" si="16"/>
        <v>50440</v>
      </c>
      <c r="I127" s="41">
        <f t="shared" ca="1" si="17"/>
        <v>19760015</v>
      </c>
      <c r="J127" s="42"/>
      <c r="K127" s="43"/>
      <c r="L127" s="43"/>
      <c r="M127" s="44">
        <f ca="1">IF(C127="","",M126)</f>
        <v>4001274</v>
      </c>
      <c r="N127" s="45">
        <f t="shared" ca="1" si="21"/>
        <v>23761289</v>
      </c>
      <c r="Q127" s="25">
        <f t="shared" ca="1" si="18"/>
        <v>30211</v>
      </c>
      <c r="R127" s="25">
        <f t="shared" ca="1" si="19"/>
        <v>50440</v>
      </c>
    </row>
    <row r="128" spans="2:18">
      <c r="B128" s="287"/>
      <c r="C128" s="36">
        <f t="shared" ca="1" si="20"/>
        <v>114</v>
      </c>
      <c r="D128" s="37">
        <f t="shared" ca="1" si="22"/>
        <v>1.83E-2</v>
      </c>
      <c r="E128" s="38">
        <f t="shared" ca="1" si="13"/>
        <v>177695</v>
      </c>
      <c r="F128" s="39">
        <f t="shared" ca="1" si="14"/>
        <v>80651</v>
      </c>
      <c r="G128" s="40">
        <f t="shared" ca="1" si="15"/>
        <v>30134</v>
      </c>
      <c r="H128" s="40">
        <f t="shared" ca="1" si="16"/>
        <v>50517</v>
      </c>
      <c r="I128" s="41">
        <f t="shared" ca="1" si="17"/>
        <v>19709498</v>
      </c>
      <c r="J128" s="46">
        <f ca="1">IF(C128="","",J122)</f>
        <v>97044</v>
      </c>
      <c r="K128" s="47">
        <f ca="1">IF(C128="","",ROUND(M122*D128/2,0))</f>
        <v>36612</v>
      </c>
      <c r="L128" s="48">
        <f ca="1">IF(C128="","",J128-K128)</f>
        <v>60432</v>
      </c>
      <c r="M128" s="44">
        <f ca="1">IF(C128="","",M122-L128)</f>
        <v>3940842</v>
      </c>
      <c r="N128" s="45">
        <f t="shared" ca="1" si="21"/>
        <v>23650340</v>
      </c>
      <c r="Q128" s="25">
        <f t="shared" ca="1" si="18"/>
        <v>66746</v>
      </c>
      <c r="R128" s="25">
        <f t="shared" ca="1" si="19"/>
        <v>110949</v>
      </c>
    </row>
    <row r="129" spans="2:18">
      <c r="B129" s="287"/>
      <c r="C129" s="36">
        <f t="shared" ca="1" si="20"/>
        <v>115</v>
      </c>
      <c r="D129" s="37">
        <f t="shared" ca="1" si="22"/>
        <v>1.83E-2</v>
      </c>
      <c r="E129" s="38">
        <f t="shared" ca="1" si="13"/>
        <v>80651</v>
      </c>
      <c r="F129" s="39">
        <f t="shared" ca="1" si="14"/>
        <v>80651</v>
      </c>
      <c r="G129" s="40">
        <f t="shared" ca="1" si="15"/>
        <v>30057</v>
      </c>
      <c r="H129" s="40">
        <f t="shared" ca="1" si="16"/>
        <v>50594</v>
      </c>
      <c r="I129" s="41">
        <f t="shared" ca="1" si="17"/>
        <v>19658904</v>
      </c>
      <c r="J129" s="42"/>
      <c r="K129" s="43"/>
      <c r="L129" s="43"/>
      <c r="M129" s="44">
        <f ca="1">IF(C129="","",M128)</f>
        <v>3940842</v>
      </c>
      <c r="N129" s="45">
        <f t="shared" ca="1" si="21"/>
        <v>23599746</v>
      </c>
      <c r="Q129" s="25">
        <f t="shared" ca="1" si="18"/>
        <v>30057</v>
      </c>
      <c r="R129" s="25">
        <f t="shared" ca="1" si="19"/>
        <v>50594</v>
      </c>
    </row>
    <row r="130" spans="2:18">
      <c r="B130" s="287"/>
      <c r="C130" s="36">
        <f t="shared" ca="1" si="20"/>
        <v>116</v>
      </c>
      <c r="D130" s="37">
        <f t="shared" ca="1" si="22"/>
        <v>1.83E-2</v>
      </c>
      <c r="E130" s="38">
        <f t="shared" ca="1" si="13"/>
        <v>80651</v>
      </c>
      <c r="F130" s="39">
        <f t="shared" ca="1" si="14"/>
        <v>80651</v>
      </c>
      <c r="G130" s="40">
        <f t="shared" ca="1" si="15"/>
        <v>29980</v>
      </c>
      <c r="H130" s="40">
        <f t="shared" ca="1" si="16"/>
        <v>50671</v>
      </c>
      <c r="I130" s="41">
        <f t="shared" ca="1" si="17"/>
        <v>19608233</v>
      </c>
      <c r="J130" s="42"/>
      <c r="K130" s="43"/>
      <c r="L130" s="43"/>
      <c r="M130" s="44">
        <f ca="1">IF(C130="","",M129)</f>
        <v>3940842</v>
      </c>
      <c r="N130" s="45">
        <f t="shared" ca="1" si="21"/>
        <v>23549075</v>
      </c>
      <c r="Q130" s="25">
        <f t="shared" ca="1" si="18"/>
        <v>29980</v>
      </c>
      <c r="R130" s="25">
        <f t="shared" ca="1" si="19"/>
        <v>50671</v>
      </c>
    </row>
    <row r="131" spans="2:18">
      <c r="B131" s="287"/>
      <c r="C131" s="36">
        <f t="shared" ca="1" si="20"/>
        <v>117</v>
      </c>
      <c r="D131" s="37">
        <f t="shared" ca="1" si="22"/>
        <v>1.83E-2</v>
      </c>
      <c r="E131" s="38">
        <f t="shared" ca="1" si="13"/>
        <v>80651</v>
      </c>
      <c r="F131" s="39">
        <f t="shared" ca="1" si="14"/>
        <v>80651</v>
      </c>
      <c r="G131" s="40">
        <f t="shared" ca="1" si="15"/>
        <v>29903</v>
      </c>
      <c r="H131" s="40">
        <f t="shared" ca="1" si="16"/>
        <v>50748</v>
      </c>
      <c r="I131" s="41">
        <f t="shared" ca="1" si="17"/>
        <v>19557485</v>
      </c>
      <c r="J131" s="42"/>
      <c r="K131" s="43"/>
      <c r="L131" s="43"/>
      <c r="M131" s="44">
        <f ca="1">IF(C131="","",M130)</f>
        <v>3940842</v>
      </c>
      <c r="N131" s="45">
        <f t="shared" ca="1" si="21"/>
        <v>23498327</v>
      </c>
      <c r="Q131" s="25">
        <f t="shared" ca="1" si="18"/>
        <v>29903</v>
      </c>
      <c r="R131" s="25">
        <f t="shared" ca="1" si="19"/>
        <v>50748</v>
      </c>
    </row>
    <row r="132" spans="2:18">
      <c r="B132" s="287"/>
      <c r="C132" s="36">
        <f t="shared" ca="1" si="20"/>
        <v>118</v>
      </c>
      <c r="D132" s="37">
        <f t="shared" ca="1" si="22"/>
        <v>1.83E-2</v>
      </c>
      <c r="E132" s="38">
        <f t="shared" ca="1" si="13"/>
        <v>80651</v>
      </c>
      <c r="F132" s="39">
        <f t="shared" ca="1" si="14"/>
        <v>80651</v>
      </c>
      <c r="G132" s="40">
        <f t="shared" ca="1" si="15"/>
        <v>29825</v>
      </c>
      <c r="H132" s="40">
        <f t="shared" ca="1" si="16"/>
        <v>50826</v>
      </c>
      <c r="I132" s="41">
        <f t="shared" ca="1" si="17"/>
        <v>19506659</v>
      </c>
      <c r="J132" s="42"/>
      <c r="K132" s="43"/>
      <c r="L132" s="43"/>
      <c r="M132" s="44">
        <f ca="1">IF(C132="","",M131)</f>
        <v>3940842</v>
      </c>
      <c r="N132" s="45">
        <f t="shared" ca="1" si="21"/>
        <v>23447501</v>
      </c>
      <c r="Q132" s="25">
        <f t="shared" ca="1" si="18"/>
        <v>29825</v>
      </c>
      <c r="R132" s="25">
        <f t="shared" ca="1" si="19"/>
        <v>50826</v>
      </c>
    </row>
    <row r="133" spans="2:18">
      <c r="B133" s="287"/>
      <c r="C133" s="36">
        <f t="shared" ca="1" si="20"/>
        <v>119</v>
      </c>
      <c r="D133" s="37">
        <f t="shared" ca="1" si="22"/>
        <v>1.83E-2</v>
      </c>
      <c r="E133" s="38">
        <f t="shared" ca="1" si="13"/>
        <v>80651</v>
      </c>
      <c r="F133" s="39">
        <f t="shared" ca="1" si="14"/>
        <v>80651</v>
      </c>
      <c r="G133" s="40">
        <f t="shared" ca="1" si="15"/>
        <v>29748</v>
      </c>
      <c r="H133" s="40">
        <f t="shared" ca="1" si="16"/>
        <v>50903</v>
      </c>
      <c r="I133" s="41">
        <f t="shared" ca="1" si="17"/>
        <v>19455756</v>
      </c>
      <c r="J133" s="42"/>
      <c r="K133" s="43"/>
      <c r="L133" s="43"/>
      <c r="M133" s="44">
        <f ca="1">IF(C133="","",M132)</f>
        <v>3940842</v>
      </c>
      <c r="N133" s="45">
        <f t="shared" ca="1" si="21"/>
        <v>23396598</v>
      </c>
      <c r="Q133" s="25">
        <f t="shared" ca="1" si="18"/>
        <v>29748</v>
      </c>
      <c r="R133" s="25">
        <f t="shared" ca="1" si="19"/>
        <v>50903</v>
      </c>
    </row>
    <row r="134" spans="2:18">
      <c r="B134" s="288"/>
      <c r="C134" s="49">
        <f t="shared" ca="1" si="20"/>
        <v>120</v>
      </c>
      <c r="D134" s="50">
        <f ca="1">IF(C134="","",VLOOKUP(C134/12,$H$3:$J$9,3,TRUE))</f>
        <v>1.83E-2</v>
      </c>
      <c r="E134" s="51">
        <f t="shared" ca="1" si="13"/>
        <v>177695</v>
      </c>
      <c r="F134" s="52">
        <f ca="1">IF(C134="","",IF($E$5*12=C134,I133+G134,F133))</f>
        <v>80651</v>
      </c>
      <c r="G134" s="53">
        <f t="shared" ca="1" si="15"/>
        <v>29670</v>
      </c>
      <c r="H134" s="53">
        <f ca="1">IF(C134="","",IF($E$5*12=C134,I133,F134-G134))</f>
        <v>50981</v>
      </c>
      <c r="I134" s="54">
        <f t="shared" ca="1" si="17"/>
        <v>19404775</v>
      </c>
      <c r="J134" s="55">
        <f ca="1">IF(C134="","",IF($E$5*12=C134,M133+K134,J128))</f>
        <v>97044</v>
      </c>
      <c r="K134" s="56">
        <f ca="1">IF(C134="","",ROUND(M128*D134/2,0))</f>
        <v>36059</v>
      </c>
      <c r="L134" s="57">
        <f ca="1">IF(C134="","",IF($E$5*2=C134/6,M133,J134-K134))</f>
        <v>60985</v>
      </c>
      <c r="M134" s="58">
        <f ca="1">IF(C134="","",M128-L134)</f>
        <v>3879857</v>
      </c>
      <c r="N134" s="59">
        <f t="shared" ca="1" si="21"/>
        <v>23284632</v>
      </c>
      <c r="Q134" s="25">
        <f t="shared" ca="1" si="18"/>
        <v>65729</v>
      </c>
      <c r="R134" s="25">
        <f t="shared" ca="1" si="19"/>
        <v>111966</v>
      </c>
    </row>
    <row r="135" spans="2:18">
      <c r="B135" s="286" t="str">
        <f ca="1">IF(C135="","",C146/12&amp;"年目")</f>
        <v>11年目</v>
      </c>
      <c r="C135" s="26">
        <f t="shared" ca="1" si="20"/>
        <v>121</v>
      </c>
      <c r="D135" s="27">
        <f t="shared" ref="D135:D145" ca="1" si="23">D136</f>
        <v>1.83E-2</v>
      </c>
      <c r="E135" s="28">
        <f ca="1">IF(C135="","",F135+J135)</f>
        <v>80651</v>
      </c>
      <c r="F135" s="29">
        <f ca="1">IF(C135="","",ROUNDDOWN(-PMT(D135/12,$E$5*12-C134,I134),0))</f>
        <v>80651</v>
      </c>
      <c r="G135" s="30">
        <f ca="1">IF(C135="","",ROUND(I134*D135/12,0))</f>
        <v>29592</v>
      </c>
      <c r="H135" s="30">
        <f ca="1">IF(C135="","",F135-G135)</f>
        <v>51059</v>
      </c>
      <c r="I135" s="31">
        <f ca="1">IF(C135="","",I134-H135)</f>
        <v>19353716</v>
      </c>
      <c r="J135" s="32"/>
      <c r="K135" s="33"/>
      <c r="L135" s="33"/>
      <c r="M135" s="34">
        <f ca="1">IF(C135="","",M134)</f>
        <v>3879857</v>
      </c>
      <c r="N135" s="35">
        <f t="shared" ca="1" si="21"/>
        <v>23233573</v>
      </c>
      <c r="Q135" s="25">
        <f t="shared" ca="1" si="18"/>
        <v>29592</v>
      </c>
      <c r="R135" s="25">
        <f t="shared" ca="1" si="19"/>
        <v>51059</v>
      </c>
    </row>
    <row r="136" spans="2:18">
      <c r="B136" s="287"/>
      <c r="C136" s="36">
        <f t="shared" ca="1" si="20"/>
        <v>122</v>
      </c>
      <c r="D136" s="37">
        <f t="shared" ca="1" si="23"/>
        <v>1.83E-2</v>
      </c>
      <c r="E136" s="38">
        <f t="shared" ref="E136:E194" ca="1" si="24">IF(C136="","",F136+J136)</f>
        <v>80651</v>
      </c>
      <c r="F136" s="39">
        <f ca="1">IF(C136="","",F135)</f>
        <v>80651</v>
      </c>
      <c r="G136" s="40">
        <f ca="1">IF(C136="","",ROUND(I135*D136/12,0))</f>
        <v>29514</v>
      </c>
      <c r="H136" s="40">
        <f ca="1">IF(C136="","",F136-G136)</f>
        <v>51137</v>
      </c>
      <c r="I136" s="41">
        <f ca="1">IF(C136="","",I135-H136)</f>
        <v>19302579</v>
      </c>
      <c r="J136" s="42"/>
      <c r="K136" s="43"/>
      <c r="L136" s="43"/>
      <c r="M136" s="44">
        <f ca="1">IF(C136="","",M135)</f>
        <v>3879857</v>
      </c>
      <c r="N136" s="45">
        <f t="shared" ca="1" si="21"/>
        <v>23182436</v>
      </c>
      <c r="Q136" s="25">
        <f t="shared" ca="1" si="18"/>
        <v>29514</v>
      </c>
      <c r="R136" s="25">
        <f t="shared" ca="1" si="19"/>
        <v>51137</v>
      </c>
    </row>
    <row r="137" spans="2:18">
      <c r="B137" s="287"/>
      <c r="C137" s="36">
        <f t="shared" ca="1" si="20"/>
        <v>123</v>
      </c>
      <c r="D137" s="37">
        <f t="shared" ca="1" si="23"/>
        <v>1.83E-2</v>
      </c>
      <c r="E137" s="38">
        <f t="shared" ca="1" si="24"/>
        <v>80651</v>
      </c>
      <c r="F137" s="39">
        <f t="shared" ref="F137:F193" ca="1" si="25">IF(C137="","",F136)</f>
        <v>80651</v>
      </c>
      <c r="G137" s="40">
        <f t="shared" ref="G137:G194" ca="1" si="26">IF(C137="","",ROUND(I136*D137/12,0))</f>
        <v>29436</v>
      </c>
      <c r="H137" s="40">
        <f t="shared" ref="H137:H193" ca="1" si="27">IF(C137="","",F137-G137)</f>
        <v>51215</v>
      </c>
      <c r="I137" s="41">
        <f t="shared" ref="I137:I194" ca="1" si="28">IF(C137="","",I136-H137)</f>
        <v>19251364</v>
      </c>
      <c r="J137" s="42"/>
      <c r="K137" s="43"/>
      <c r="L137" s="43"/>
      <c r="M137" s="44">
        <f ca="1">IF(C137="","",M136)</f>
        <v>3879857</v>
      </c>
      <c r="N137" s="45">
        <f t="shared" ca="1" si="21"/>
        <v>23131221</v>
      </c>
      <c r="Q137" s="25">
        <f t="shared" ca="1" si="18"/>
        <v>29436</v>
      </c>
      <c r="R137" s="25">
        <f t="shared" ca="1" si="19"/>
        <v>51215</v>
      </c>
    </row>
    <row r="138" spans="2:18">
      <c r="B138" s="287"/>
      <c r="C138" s="36">
        <f t="shared" ca="1" si="20"/>
        <v>124</v>
      </c>
      <c r="D138" s="37">
        <f t="shared" ca="1" si="23"/>
        <v>1.83E-2</v>
      </c>
      <c r="E138" s="38">
        <f t="shared" ca="1" si="24"/>
        <v>80651</v>
      </c>
      <c r="F138" s="39">
        <f t="shared" ca="1" si="25"/>
        <v>80651</v>
      </c>
      <c r="G138" s="40">
        <f t="shared" ca="1" si="26"/>
        <v>29358</v>
      </c>
      <c r="H138" s="40">
        <f t="shared" ca="1" si="27"/>
        <v>51293</v>
      </c>
      <c r="I138" s="41">
        <f t="shared" ca="1" si="28"/>
        <v>19200071</v>
      </c>
      <c r="J138" s="42"/>
      <c r="K138" s="43"/>
      <c r="L138" s="43"/>
      <c r="M138" s="44">
        <f ca="1">IF(C138="","",M137)</f>
        <v>3879857</v>
      </c>
      <c r="N138" s="45">
        <f t="shared" ca="1" si="21"/>
        <v>23079928</v>
      </c>
      <c r="Q138" s="25">
        <f t="shared" ca="1" si="18"/>
        <v>29358</v>
      </c>
      <c r="R138" s="25">
        <f t="shared" ca="1" si="19"/>
        <v>51293</v>
      </c>
    </row>
    <row r="139" spans="2:18">
      <c r="B139" s="287"/>
      <c r="C139" s="36">
        <f t="shared" ca="1" si="20"/>
        <v>125</v>
      </c>
      <c r="D139" s="37">
        <f t="shared" ca="1" si="23"/>
        <v>1.83E-2</v>
      </c>
      <c r="E139" s="38">
        <f t="shared" ca="1" si="24"/>
        <v>80651</v>
      </c>
      <c r="F139" s="39">
        <f t="shared" ca="1" si="25"/>
        <v>80651</v>
      </c>
      <c r="G139" s="40">
        <f t="shared" ca="1" si="26"/>
        <v>29280</v>
      </c>
      <c r="H139" s="40">
        <f t="shared" ca="1" si="27"/>
        <v>51371</v>
      </c>
      <c r="I139" s="41">
        <f t="shared" ca="1" si="28"/>
        <v>19148700</v>
      </c>
      <c r="J139" s="42"/>
      <c r="K139" s="43"/>
      <c r="L139" s="43"/>
      <c r="M139" s="44">
        <f ca="1">IF(C139="","",M138)</f>
        <v>3879857</v>
      </c>
      <c r="N139" s="45">
        <f t="shared" ca="1" si="21"/>
        <v>23028557</v>
      </c>
      <c r="Q139" s="25">
        <f t="shared" ca="1" si="18"/>
        <v>29280</v>
      </c>
      <c r="R139" s="25">
        <f t="shared" ca="1" si="19"/>
        <v>51371</v>
      </c>
    </row>
    <row r="140" spans="2:18">
      <c r="B140" s="287"/>
      <c r="C140" s="36">
        <f t="shared" ca="1" si="20"/>
        <v>126</v>
      </c>
      <c r="D140" s="37">
        <f t="shared" ca="1" si="23"/>
        <v>1.83E-2</v>
      </c>
      <c r="E140" s="38">
        <f t="shared" ca="1" si="24"/>
        <v>177695</v>
      </c>
      <c r="F140" s="39">
        <f t="shared" ca="1" si="25"/>
        <v>80651</v>
      </c>
      <c r="G140" s="40">
        <f t="shared" ca="1" si="26"/>
        <v>29202</v>
      </c>
      <c r="H140" s="40">
        <f t="shared" ca="1" si="27"/>
        <v>51449</v>
      </c>
      <c r="I140" s="41">
        <f t="shared" ca="1" si="28"/>
        <v>19097251</v>
      </c>
      <c r="J140" s="46">
        <f ca="1">IF(C140="","",ROUNDDOWN(-PMT(D140/2,($E$5-C134/12)*2,M134),0))</f>
        <v>97044</v>
      </c>
      <c r="K140" s="47">
        <f ca="1">IF(C140="","",ROUND(M134*D140/2,0))</f>
        <v>35501</v>
      </c>
      <c r="L140" s="48">
        <f ca="1">IF(C140="","",J140-K140)</f>
        <v>61543</v>
      </c>
      <c r="M140" s="44">
        <f ca="1">IF(C140="","",M134-L140)</f>
        <v>3818314</v>
      </c>
      <c r="N140" s="45">
        <f t="shared" ca="1" si="21"/>
        <v>22915565</v>
      </c>
      <c r="Q140" s="25">
        <f t="shared" ca="1" si="18"/>
        <v>64703</v>
      </c>
      <c r="R140" s="25">
        <f t="shared" ca="1" si="19"/>
        <v>112992</v>
      </c>
    </row>
    <row r="141" spans="2:18">
      <c r="B141" s="287"/>
      <c r="C141" s="36">
        <f t="shared" ca="1" si="20"/>
        <v>127</v>
      </c>
      <c r="D141" s="37">
        <f t="shared" ca="1" si="23"/>
        <v>1.83E-2</v>
      </c>
      <c r="E141" s="38">
        <f t="shared" ca="1" si="24"/>
        <v>80651</v>
      </c>
      <c r="F141" s="39">
        <f t="shared" ca="1" si="25"/>
        <v>80651</v>
      </c>
      <c r="G141" s="40">
        <f t="shared" ca="1" si="26"/>
        <v>29123</v>
      </c>
      <c r="H141" s="40">
        <f t="shared" ca="1" si="27"/>
        <v>51528</v>
      </c>
      <c r="I141" s="41">
        <f t="shared" ca="1" si="28"/>
        <v>19045723</v>
      </c>
      <c r="J141" s="42"/>
      <c r="K141" s="43"/>
      <c r="L141" s="43"/>
      <c r="M141" s="44">
        <f ca="1">IF(C141="","",M140)</f>
        <v>3818314</v>
      </c>
      <c r="N141" s="45">
        <f t="shared" ca="1" si="21"/>
        <v>22864037</v>
      </c>
      <c r="Q141" s="25">
        <f t="shared" ca="1" si="18"/>
        <v>29123</v>
      </c>
      <c r="R141" s="25">
        <f t="shared" ca="1" si="19"/>
        <v>51528</v>
      </c>
    </row>
    <row r="142" spans="2:18">
      <c r="B142" s="287"/>
      <c r="C142" s="36">
        <f t="shared" ca="1" si="20"/>
        <v>128</v>
      </c>
      <c r="D142" s="37">
        <f t="shared" ca="1" si="23"/>
        <v>1.83E-2</v>
      </c>
      <c r="E142" s="38">
        <f t="shared" ca="1" si="24"/>
        <v>80651</v>
      </c>
      <c r="F142" s="39">
        <f t="shared" ca="1" si="25"/>
        <v>80651</v>
      </c>
      <c r="G142" s="40">
        <f t="shared" ca="1" si="26"/>
        <v>29045</v>
      </c>
      <c r="H142" s="40">
        <f t="shared" ca="1" si="27"/>
        <v>51606</v>
      </c>
      <c r="I142" s="41">
        <f t="shared" ca="1" si="28"/>
        <v>18994117</v>
      </c>
      <c r="J142" s="42"/>
      <c r="K142" s="43"/>
      <c r="L142" s="43"/>
      <c r="M142" s="44">
        <f ca="1">IF(C142="","",M141)</f>
        <v>3818314</v>
      </c>
      <c r="N142" s="45">
        <f t="shared" ca="1" si="21"/>
        <v>22812431</v>
      </c>
      <c r="Q142" s="25">
        <f t="shared" ca="1" si="18"/>
        <v>29045</v>
      </c>
      <c r="R142" s="25">
        <f t="shared" ca="1" si="19"/>
        <v>51606</v>
      </c>
    </row>
    <row r="143" spans="2:18">
      <c r="B143" s="287"/>
      <c r="C143" s="36">
        <f t="shared" ca="1" si="20"/>
        <v>129</v>
      </c>
      <c r="D143" s="37">
        <f t="shared" ca="1" si="23"/>
        <v>1.83E-2</v>
      </c>
      <c r="E143" s="38">
        <f t="shared" ca="1" si="24"/>
        <v>80651</v>
      </c>
      <c r="F143" s="39">
        <f t="shared" ca="1" si="25"/>
        <v>80651</v>
      </c>
      <c r="G143" s="40">
        <f t="shared" ca="1" si="26"/>
        <v>28966</v>
      </c>
      <c r="H143" s="40">
        <f t="shared" ca="1" si="27"/>
        <v>51685</v>
      </c>
      <c r="I143" s="41">
        <f t="shared" ca="1" si="28"/>
        <v>18942432</v>
      </c>
      <c r="J143" s="42"/>
      <c r="K143" s="43"/>
      <c r="L143" s="43"/>
      <c r="M143" s="44">
        <f ca="1">IF(C143="","",M142)</f>
        <v>3818314</v>
      </c>
      <c r="N143" s="45">
        <f t="shared" ca="1" si="21"/>
        <v>22760746</v>
      </c>
      <c r="Q143" s="25">
        <f t="shared" ca="1" si="18"/>
        <v>28966</v>
      </c>
      <c r="R143" s="25">
        <f t="shared" ca="1" si="19"/>
        <v>51685</v>
      </c>
    </row>
    <row r="144" spans="2:18">
      <c r="B144" s="287"/>
      <c r="C144" s="36">
        <f t="shared" ca="1" si="20"/>
        <v>130</v>
      </c>
      <c r="D144" s="37">
        <f t="shared" ca="1" si="23"/>
        <v>1.83E-2</v>
      </c>
      <c r="E144" s="38">
        <f t="shared" ca="1" si="24"/>
        <v>80651</v>
      </c>
      <c r="F144" s="39">
        <f t="shared" ca="1" si="25"/>
        <v>80651</v>
      </c>
      <c r="G144" s="40">
        <f t="shared" ca="1" si="26"/>
        <v>28887</v>
      </c>
      <c r="H144" s="40">
        <f t="shared" ca="1" si="27"/>
        <v>51764</v>
      </c>
      <c r="I144" s="41">
        <f t="shared" ca="1" si="28"/>
        <v>18890668</v>
      </c>
      <c r="J144" s="42"/>
      <c r="K144" s="43"/>
      <c r="L144" s="43"/>
      <c r="M144" s="44">
        <f ca="1">IF(C144="","",M143)</f>
        <v>3818314</v>
      </c>
      <c r="N144" s="45">
        <f t="shared" ca="1" si="21"/>
        <v>22708982</v>
      </c>
      <c r="Q144" s="25">
        <f t="shared" ref="Q144:Q207" ca="1" si="29">IF(C144="","",G144+K144)</f>
        <v>28887</v>
      </c>
      <c r="R144" s="25">
        <f t="shared" ref="R144:R207" ca="1" si="30">IF(C144="","",H144+L144)</f>
        <v>51764</v>
      </c>
    </row>
    <row r="145" spans="2:18">
      <c r="B145" s="287"/>
      <c r="C145" s="36">
        <f t="shared" ref="C145:C208" ca="1" si="31">IF(C144="","",IF($E$5*12&lt;C144+1,"",C144+1))</f>
        <v>131</v>
      </c>
      <c r="D145" s="37">
        <f t="shared" ca="1" si="23"/>
        <v>1.83E-2</v>
      </c>
      <c r="E145" s="38">
        <f t="shared" ca="1" si="24"/>
        <v>80651</v>
      </c>
      <c r="F145" s="39">
        <f t="shared" ca="1" si="25"/>
        <v>80651</v>
      </c>
      <c r="G145" s="40">
        <f t="shared" ca="1" si="26"/>
        <v>28808</v>
      </c>
      <c r="H145" s="40">
        <f t="shared" ca="1" si="27"/>
        <v>51843</v>
      </c>
      <c r="I145" s="41">
        <f t="shared" ca="1" si="28"/>
        <v>18838825</v>
      </c>
      <c r="J145" s="42"/>
      <c r="K145" s="43"/>
      <c r="L145" s="43"/>
      <c r="M145" s="44">
        <f ca="1">IF(C145="","",M144)</f>
        <v>3818314</v>
      </c>
      <c r="N145" s="45">
        <f t="shared" ca="1" si="21"/>
        <v>22657139</v>
      </c>
      <c r="Q145" s="25">
        <f t="shared" ca="1" si="29"/>
        <v>28808</v>
      </c>
      <c r="R145" s="25">
        <f t="shared" ca="1" si="30"/>
        <v>51843</v>
      </c>
    </row>
    <row r="146" spans="2:18">
      <c r="B146" s="288"/>
      <c r="C146" s="49">
        <f t="shared" ca="1" si="31"/>
        <v>132</v>
      </c>
      <c r="D146" s="50">
        <f ca="1">IF(C146="","",VLOOKUP(C146/12,$H$3:$J$9,3,TRUE))</f>
        <v>1.83E-2</v>
      </c>
      <c r="E146" s="51">
        <f t="shared" ca="1" si="24"/>
        <v>177695</v>
      </c>
      <c r="F146" s="52">
        <f ca="1">IF(C146="","",IF($E$5*12=C146,I145+G146,F145))</f>
        <v>80651</v>
      </c>
      <c r="G146" s="53">
        <f t="shared" ca="1" si="26"/>
        <v>28729</v>
      </c>
      <c r="H146" s="53">
        <f ca="1">IF(C146="","",IF($E$5*12=C146,I145,F146-G146))</f>
        <v>51922</v>
      </c>
      <c r="I146" s="54">
        <f t="shared" ca="1" si="28"/>
        <v>18786903</v>
      </c>
      <c r="J146" s="55">
        <f ca="1">IF(C146="","",IF($E$5*12=C146,M145+K146,J140))</f>
        <v>97044</v>
      </c>
      <c r="K146" s="56">
        <f ca="1">IF(C146="","",ROUND(M140*D146/2,0))</f>
        <v>34938</v>
      </c>
      <c r="L146" s="57">
        <f ca="1">IF(C146="","",IF($E$5*2=C146/6,M145,J146-K146))</f>
        <v>62106</v>
      </c>
      <c r="M146" s="58">
        <f ca="1">IF(C146="","",M140-L146)</f>
        <v>3756208</v>
      </c>
      <c r="N146" s="59">
        <f t="shared" ca="1" si="21"/>
        <v>22543111</v>
      </c>
      <c r="Q146" s="25">
        <f t="shared" ca="1" si="29"/>
        <v>63667</v>
      </c>
      <c r="R146" s="25">
        <f t="shared" ca="1" si="30"/>
        <v>114028</v>
      </c>
    </row>
    <row r="147" spans="2:18">
      <c r="B147" s="286" t="str">
        <f ca="1">IF(C147="","",C158/12&amp;"年目")</f>
        <v>12年目</v>
      </c>
      <c r="C147" s="26">
        <f t="shared" ca="1" si="31"/>
        <v>133</v>
      </c>
      <c r="D147" s="27">
        <f t="shared" ref="D147:D157" ca="1" si="32">D148</f>
        <v>1.83E-2</v>
      </c>
      <c r="E147" s="28">
        <f t="shared" ca="1" si="24"/>
        <v>80651</v>
      </c>
      <c r="F147" s="29">
        <f t="shared" ca="1" si="25"/>
        <v>80651</v>
      </c>
      <c r="G147" s="30">
        <f t="shared" ca="1" si="26"/>
        <v>28650</v>
      </c>
      <c r="H147" s="30">
        <f t="shared" ca="1" si="27"/>
        <v>52001</v>
      </c>
      <c r="I147" s="31">
        <f t="shared" ca="1" si="28"/>
        <v>18734902</v>
      </c>
      <c r="J147" s="32"/>
      <c r="K147" s="33"/>
      <c r="L147" s="33"/>
      <c r="M147" s="34">
        <f ca="1">IF(C147="","",M146)</f>
        <v>3756208</v>
      </c>
      <c r="N147" s="35">
        <f t="shared" ca="1" si="21"/>
        <v>22491110</v>
      </c>
      <c r="Q147" s="25">
        <f t="shared" ca="1" si="29"/>
        <v>28650</v>
      </c>
      <c r="R147" s="25">
        <f t="shared" ca="1" si="30"/>
        <v>52001</v>
      </c>
    </row>
    <row r="148" spans="2:18">
      <c r="B148" s="287"/>
      <c r="C148" s="36">
        <f t="shared" ca="1" si="31"/>
        <v>134</v>
      </c>
      <c r="D148" s="37">
        <f t="shared" ca="1" si="32"/>
        <v>1.83E-2</v>
      </c>
      <c r="E148" s="38">
        <f t="shared" ca="1" si="24"/>
        <v>80651</v>
      </c>
      <c r="F148" s="39">
        <f t="shared" ca="1" si="25"/>
        <v>80651</v>
      </c>
      <c r="G148" s="40">
        <f t="shared" ca="1" si="26"/>
        <v>28571</v>
      </c>
      <c r="H148" s="40">
        <f t="shared" ca="1" si="27"/>
        <v>52080</v>
      </c>
      <c r="I148" s="41">
        <f t="shared" ca="1" si="28"/>
        <v>18682822</v>
      </c>
      <c r="J148" s="42"/>
      <c r="K148" s="43"/>
      <c r="L148" s="43"/>
      <c r="M148" s="44">
        <f ca="1">IF(C148="","",M147)</f>
        <v>3756208</v>
      </c>
      <c r="N148" s="45">
        <f t="shared" ca="1" si="21"/>
        <v>22439030</v>
      </c>
      <c r="Q148" s="25">
        <f t="shared" ca="1" si="29"/>
        <v>28571</v>
      </c>
      <c r="R148" s="25">
        <f t="shared" ca="1" si="30"/>
        <v>52080</v>
      </c>
    </row>
    <row r="149" spans="2:18">
      <c r="B149" s="287"/>
      <c r="C149" s="36">
        <f t="shared" ca="1" si="31"/>
        <v>135</v>
      </c>
      <c r="D149" s="37">
        <f t="shared" ca="1" si="32"/>
        <v>1.83E-2</v>
      </c>
      <c r="E149" s="38">
        <f t="shared" ca="1" si="24"/>
        <v>80651</v>
      </c>
      <c r="F149" s="39">
        <f t="shared" ca="1" si="25"/>
        <v>80651</v>
      </c>
      <c r="G149" s="40">
        <f t="shared" ca="1" si="26"/>
        <v>28491</v>
      </c>
      <c r="H149" s="40">
        <f t="shared" ca="1" si="27"/>
        <v>52160</v>
      </c>
      <c r="I149" s="41">
        <f t="shared" ca="1" si="28"/>
        <v>18630662</v>
      </c>
      <c r="J149" s="42"/>
      <c r="K149" s="43"/>
      <c r="L149" s="43"/>
      <c r="M149" s="44">
        <f ca="1">IF(C149="","",M148)</f>
        <v>3756208</v>
      </c>
      <c r="N149" s="45">
        <f t="shared" ref="N149:N212" ca="1" si="33">IF(C149="","",I149+M149)</f>
        <v>22386870</v>
      </c>
      <c r="Q149" s="25">
        <f t="shared" ca="1" si="29"/>
        <v>28491</v>
      </c>
      <c r="R149" s="25">
        <f t="shared" ca="1" si="30"/>
        <v>52160</v>
      </c>
    </row>
    <row r="150" spans="2:18">
      <c r="B150" s="287"/>
      <c r="C150" s="36">
        <f t="shared" ca="1" si="31"/>
        <v>136</v>
      </c>
      <c r="D150" s="37">
        <f t="shared" ca="1" si="32"/>
        <v>1.83E-2</v>
      </c>
      <c r="E150" s="38">
        <f t="shared" ca="1" si="24"/>
        <v>80651</v>
      </c>
      <c r="F150" s="39">
        <f t="shared" ca="1" si="25"/>
        <v>80651</v>
      </c>
      <c r="G150" s="40">
        <f t="shared" ca="1" si="26"/>
        <v>28412</v>
      </c>
      <c r="H150" s="40">
        <f t="shared" ca="1" si="27"/>
        <v>52239</v>
      </c>
      <c r="I150" s="41">
        <f t="shared" ca="1" si="28"/>
        <v>18578423</v>
      </c>
      <c r="J150" s="42"/>
      <c r="K150" s="43"/>
      <c r="L150" s="43"/>
      <c r="M150" s="44">
        <f ca="1">IF(C150="","",M149)</f>
        <v>3756208</v>
      </c>
      <c r="N150" s="45">
        <f t="shared" ca="1" si="33"/>
        <v>22334631</v>
      </c>
      <c r="Q150" s="25">
        <f t="shared" ca="1" si="29"/>
        <v>28412</v>
      </c>
      <c r="R150" s="25">
        <f t="shared" ca="1" si="30"/>
        <v>52239</v>
      </c>
    </row>
    <row r="151" spans="2:18">
      <c r="B151" s="287"/>
      <c r="C151" s="36">
        <f t="shared" ca="1" si="31"/>
        <v>137</v>
      </c>
      <c r="D151" s="37">
        <f t="shared" ca="1" si="32"/>
        <v>1.83E-2</v>
      </c>
      <c r="E151" s="38">
        <f t="shared" ca="1" si="24"/>
        <v>80651</v>
      </c>
      <c r="F151" s="39">
        <f t="shared" ca="1" si="25"/>
        <v>80651</v>
      </c>
      <c r="G151" s="40">
        <f t="shared" ca="1" si="26"/>
        <v>28332</v>
      </c>
      <c r="H151" s="40">
        <f t="shared" ca="1" si="27"/>
        <v>52319</v>
      </c>
      <c r="I151" s="41">
        <f t="shared" ca="1" si="28"/>
        <v>18526104</v>
      </c>
      <c r="J151" s="42"/>
      <c r="K151" s="43"/>
      <c r="L151" s="43"/>
      <c r="M151" s="44">
        <f ca="1">IF(C151="","",M150)</f>
        <v>3756208</v>
      </c>
      <c r="N151" s="45">
        <f t="shared" ca="1" si="33"/>
        <v>22282312</v>
      </c>
      <c r="Q151" s="25">
        <f t="shared" ca="1" si="29"/>
        <v>28332</v>
      </c>
      <c r="R151" s="25">
        <f t="shared" ca="1" si="30"/>
        <v>52319</v>
      </c>
    </row>
    <row r="152" spans="2:18">
      <c r="B152" s="287"/>
      <c r="C152" s="36">
        <f t="shared" ca="1" si="31"/>
        <v>138</v>
      </c>
      <c r="D152" s="37">
        <f t="shared" ca="1" si="32"/>
        <v>1.83E-2</v>
      </c>
      <c r="E152" s="38">
        <f t="shared" ca="1" si="24"/>
        <v>177695</v>
      </c>
      <c r="F152" s="39">
        <f t="shared" ca="1" si="25"/>
        <v>80651</v>
      </c>
      <c r="G152" s="40">
        <f t="shared" ca="1" si="26"/>
        <v>28252</v>
      </c>
      <c r="H152" s="40">
        <f t="shared" ca="1" si="27"/>
        <v>52399</v>
      </c>
      <c r="I152" s="41">
        <f t="shared" ca="1" si="28"/>
        <v>18473705</v>
      </c>
      <c r="J152" s="46">
        <f ca="1">IF(C152="","",J146)</f>
        <v>97044</v>
      </c>
      <c r="K152" s="47">
        <f ca="1">IF(C152="","",ROUND(M146*D152/2,0))</f>
        <v>34369</v>
      </c>
      <c r="L152" s="48">
        <f ca="1">IF(C152="","",J152-K152)</f>
        <v>62675</v>
      </c>
      <c r="M152" s="44">
        <f ca="1">IF(C152="","",M146-L152)</f>
        <v>3693533</v>
      </c>
      <c r="N152" s="45">
        <f t="shared" ca="1" si="33"/>
        <v>22167238</v>
      </c>
      <c r="Q152" s="25">
        <f t="shared" ca="1" si="29"/>
        <v>62621</v>
      </c>
      <c r="R152" s="25">
        <f t="shared" ca="1" si="30"/>
        <v>115074</v>
      </c>
    </row>
    <row r="153" spans="2:18">
      <c r="B153" s="287"/>
      <c r="C153" s="36">
        <f t="shared" ca="1" si="31"/>
        <v>139</v>
      </c>
      <c r="D153" s="37">
        <f t="shared" ca="1" si="32"/>
        <v>1.83E-2</v>
      </c>
      <c r="E153" s="38">
        <f t="shared" ca="1" si="24"/>
        <v>80651</v>
      </c>
      <c r="F153" s="39">
        <f t="shared" ca="1" si="25"/>
        <v>80651</v>
      </c>
      <c r="G153" s="40">
        <f t="shared" ca="1" si="26"/>
        <v>28172</v>
      </c>
      <c r="H153" s="40">
        <f t="shared" ca="1" si="27"/>
        <v>52479</v>
      </c>
      <c r="I153" s="41">
        <f t="shared" ca="1" si="28"/>
        <v>18421226</v>
      </c>
      <c r="J153" s="42"/>
      <c r="K153" s="43"/>
      <c r="L153" s="43"/>
      <c r="M153" s="44">
        <f ca="1">IF(C153="","",M152)</f>
        <v>3693533</v>
      </c>
      <c r="N153" s="45">
        <f t="shared" ca="1" si="33"/>
        <v>22114759</v>
      </c>
      <c r="Q153" s="25">
        <f t="shared" ca="1" si="29"/>
        <v>28172</v>
      </c>
      <c r="R153" s="25">
        <f t="shared" ca="1" si="30"/>
        <v>52479</v>
      </c>
    </row>
    <row r="154" spans="2:18">
      <c r="B154" s="287"/>
      <c r="C154" s="36">
        <f t="shared" ca="1" si="31"/>
        <v>140</v>
      </c>
      <c r="D154" s="37">
        <f t="shared" ca="1" si="32"/>
        <v>1.83E-2</v>
      </c>
      <c r="E154" s="38">
        <f t="shared" ca="1" si="24"/>
        <v>80651</v>
      </c>
      <c r="F154" s="39">
        <f t="shared" ca="1" si="25"/>
        <v>80651</v>
      </c>
      <c r="G154" s="40">
        <f t="shared" ca="1" si="26"/>
        <v>28092</v>
      </c>
      <c r="H154" s="40">
        <f t="shared" ca="1" si="27"/>
        <v>52559</v>
      </c>
      <c r="I154" s="41">
        <f t="shared" ca="1" si="28"/>
        <v>18368667</v>
      </c>
      <c r="J154" s="42"/>
      <c r="K154" s="43"/>
      <c r="L154" s="43"/>
      <c r="M154" s="44">
        <f ca="1">IF(C154="","",M153)</f>
        <v>3693533</v>
      </c>
      <c r="N154" s="45">
        <f t="shared" ca="1" si="33"/>
        <v>22062200</v>
      </c>
      <c r="Q154" s="25">
        <f t="shared" ca="1" si="29"/>
        <v>28092</v>
      </c>
      <c r="R154" s="25">
        <f t="shared" ca="1" si="30"/>
        <v>52559</v>
      </c>
    </row>
    <row r="155" spans="2:18">
      <c r="B155" s="287"/>
      <c r="C155" s="36">
        <f t="shared" ca="1" si="31"/>
        <v>141</v>
      </c>
      <c r="D155" s="37">
        <f t="shared" ca="1" si="32"/>
        <v>1.83E-2</v>
      </c>
      <c r="E155" s="38">
        <f t="shared" ca="1" si="24"/>
        <v>80651</v>
      </c>
      <c r="F155" s="39">
        <f t="shared" ca="1" si="25"/>
        <v>80651</v>
      </c>
      <c r="G155" s="40">
        <f t="shared" ca="1" si="26"/>
        <v>28012</v>
      </c>
      <c r="H155" s="40">
        <f t="shared" ca="1" si="27"/>
        <v>52639</v>
      </c>
      <c r="I155" s="41">
        <f t="shared" ca="1" si="28"/>
        <v>18316028</v>
      </c>
      <c r="J155" s="42"/>
      <c r="K155" s="43"/>
      <c r="L155" s="43"/>
      <c r="M155" s="44">
        <f ca="1">IF(C155="","",M154)</f>
        <v>3693533</v>
      </c>
      <c r="N155" s="45">
        <f t="shared" ca="1" si="33"/>
        <v>22009561</v>
      </c>
      <c r="Q155" s="25">
        <f t="shared" ca="1" si="29"/>
        <v>28012</v>
      </c>
      <c r="R155" s="25">
        <f t="shared" ca="1" si="30"/>
        <v>52639</v>
      </c>
    </row>
    <row r="156" spans="2:18">
      <c r="B156" s="287"/>
      <c r="C156" s="36">
        <f t="shared" ca="1" si="31"/>
        <v>142</v>
      </c>
      <c r="D156" s="37">
        <f t="shared" ca="1" si="32"/>
        <v>1.83E-2</v>
      </c>
      <c r="E156" s="38">
        <f t="shared" ca="1" si="24"/>
        <v>80651</v>
      </c>
      <c r="F156" s="39">
        <f t="shared" ca="1" si="25"/>
        <v>80651</v>
      </c>
      <c r="G156" s="40">
        <f t="shared" ca="1" si="26"/>
        <v>27932</v>
      </c>
      <c r="H156" s="40">
        <f t="shared" ca="1" si="27"/>
        <v>52719</v>
      </c>
      <c r="I156" s="41">
        <f t="shared" ca="1" si="28"/>
        <v>18263309</v>
      </c>
      <c r="J156" s="42"/>
      <c r="K156" s="43"/>
      <c r="L156" s="43"/>
      <c r="M156" s="44">
        <f ca="1">IF(C156="","",M155)</f>
        <v>3693533</v>
      </c>
      <c r="N156" s="45">
        <f t="shared" ca="1" si="33"/>
        <v>21956842</v>
      </c>
      <c r="Q156" s="25">
        <f t="shared" ca="1" si="29"/>
        <v>27932</v>
      </c>
      <c r="R156" s="25">
        <f t="shared" ca="1" si="30"/>
        <v>52719</v>
      </c>
    </row>
    <row r="157" spans="2:18">
      <c r="B157" s="287"/>
      <c r="C157" s="36">
        <f t="shared" ca="1" si="31"/>
        <v>143</v>
      </c>
      <c r="D157" s="37">
        <f t="shared" ca="1" si="32"/>
        <v>1.83E-2</v>
      </c>
      <c r="E157" s="38">
        <f t="shared" ca="1" si="24"/>
        <v>80651</v>
      </c>
      <c r="F157" s="39">
        <f t="shared" ca="1" si="25"/>
        <v>80651</v>
      </c>
      <c r="G157" s="40">
        <f t="shared" ca="1" si="26"/>
        <v>27852</v>
      </c>
      <c r="H157" s="40">
        <f t="shared" ca="1" si="27"/>
        <v>52799</v>
      </c>
      <c r="I157" s="41">
        <f t="shared" ca="1" si="28"/>
        <v>18210510</v>
      </c>
      <c r="J157" s="42"/>
      <c r="K157" s="43"/>
      <c r="L157" s="43"/>
      <c r="M157" s="44">
        <f ca="1">IF(C157="","",M156)</f>
        <v>3693533</v>
      </c>
      <c r="N157" s="45">
        <f t="shared" ca="1" si="33"/>
        <v>21904043</v>
      </c>
      <c r="Q157" s="25">
        <f t="shared" ca="1" si="29"/>
        <v>27852</v>
      </c>
      <c r="R157" s="25">
        <f t="shared" ca="1" si="30"/>
        <v>52799</v>
      </c>
    </row>
    <row r="158" spans="2:18">
      <c r="B158" s="288"/>
      <c r="C158" s="49">
        <f t="shared" ca="1" si="31"/>
        <v>144</v>
      </c>
      <c r="D158" s="50">
        <f ca="1">IF(C158="","",VLOOKUP(C158/12,$H$3:$J$9,3,TRUE))</f>
        <v>1.83E-2</v>
      </c>
      <c r="E158" s="51">
        <f t="shared" ca="1" si="24"/>
        <v>177695</v>
      </c>
      <c r="F158" s="52">
        <f ca="1">IF(C158="","",IF($E$5*12=C158,I157+G158,F157))</f>
        <v>80651</v>
      </c>
      <c r="G158" s="53">
        <f t="shared" ca="1" si="26"/>
        <v>27771</v>
      </c>
      <c r="H158" s="53">
        <f ca="1">IF(C158="","",IF($E$5*12=C158,I157,F158-G158))</f>
        <v>52880</v>
      </c>
      <c r="I158" s="54">
        <f t="shared" ca="1" si="28"/>
        <v>18157630</v>
      </c>
      <c r="J158" s="55">
        <f ca="1">IF(C158="","",IF($E$5*12=C158,M157+K158,J152))</f>
        <v>97044</v>
      </c>
      <c r="K158" s="56">
        <f ca="1">IF(C158="","",ROUND(M152*D158/2,0))</f>
        <v>33796</v>
      </c>
      <c r="L158" s="57">
        <f ca="1">IF(C158="","",IF($E$5*2=C158/6,M157,J158-K158))</f>
        <v>63248</v>
      </c>
      <c r="M158" s="58">
        <f ca="1">IF(C158="","",M152-L158)</f>
        <v>3630285</v>
      </c>
      <c r="N158" s="59">
        <f t="shared" ca="1" si="33"/>
        <v>21787915</v>
      </c>
      <c r="Q158" s="25">
        <f t="shared" ca="1" si="29"/>
        <v>61567</v>
      </c>
      <c r="R158" s="25">
        <f t="shared" ca="1" si="30"/>
        <v>116128</v>
      </c>
    </row>
    <row r="159" spans="2:18">
      <c r="B159" s="286" t="str">
        <f ca="1">IF(C159="","",C170/12&amp;"年目")</f>
        <v>13年目</v>
      </c>
      <c r="C159" s="26">
        <f t="shared" ca="1" si="31"/>
        <v>145</v>
      </c>
      <c r="D159" s="27">
        <f t="shared" ref="D159:D169" ca="1" si="34">D160</f>
        <v>1.83E-2</v>
      </c>
      <c r="E159" s="28">
        <f t="shared" ca="1" si="24"/>
        <v>80651</v>
      </c>
      <c r="F159" s="29">
        <f t="shared" ca="1" si="25"/>
        <v>80651</v>
      </c>
      <c r="G159" s="30">
        <f t="shared" ca="1" si="26"/>
        <v>27690</v>
      </c>
      <c r="H159" s="30">
        <f t="shared" ca="1" si="27"/>
        <v>52961</v>
      </c>
      <c r="I159" s="31">
        <f t="shared" ca="1" si="28"/>
        <v>18104669</v>
      </c>
      <c r="J159" s="32"/>
      <c r="K159" s="33"/>
      <c r="L159" s="33"/>
      <c r="M159" s="34">
        <f ca="1">IF(C159="","",M158)</f>
        <v>3630285</v>
      </c>
      <c r="N159" s="35">
        <f t="shared" ca="1" si="33"/>
        <v>21734954</v>
      </c>
      <c r="Q159" s="25">
        <f t="shared" ca="1" si="29"/>
        <v>27690</v>
      </c>
      <c r="R159" s="25">
        <f t="shared" ca="1" si="30"/>
        <v>52961</v>
      </c>
    </row>
    <row r="160" spans="2:18">
      <c r="B160" s="287"/>
      <c r="C160" s="36">
        <f t="shared" ca="1" si="31"/>
        <v>146</v>
      </c>
      <c r="D160" s="37">
        <f t="shared" ca="1" si="34"/>
        <v>1.83E-2</v>
      </c>
      <c r="E160" s="38">
        <f t="shared" ca="1" si="24"/>
        <v>80651</v>
      </c>
      <c r="F160" s="39">
        <f t="shared" ca="1" si="25"/>
        <v>80651</v>
      </c>
      <c r="G160" s="40">
        <f t="shared" ca="1" si="26"/>
        <v>27610</v>
      </c>
      <c r="H160" s="40">
        <f t="shared" ca="1" si="27"/>
        <v>53041</v>
      </c>
      <c r="I160" s="41">
        <f t="shared" ca="1" si="28"/>
        <v>18051628</v>
      </c>
      <c r="J160" s="42"/>
      <c r="K160" s="43"/>
      <c r="L160" s="43"/>
      <c r="M160" s="44">
        <f ca="1">IF(C160="","",M159)</f>
        <v>3630285</v>
      </c>
      <c r="N160" s="45">
        <f t="shared" ca="1" si="33"/>
        <v>21681913</v>
      </c>
      <c r="Q160" s="25">
        <f t="shared" ca="1" si="29"/>
        <v>27610</v>
      </c>
      <c r="R160" s="25">
        <f t="shared" ca="1" si="30"/>
        <v>53041</v>
      </c>
    </row>
    <row r="161" spans="2:18">
      <c r="B161" s="287"/>
      <c r="C161" s="36">
        <f t="shared" ca="1" si="31"/>
        <v>147</v>
      </c>
      <c r="D161" s="37">
        <f t="shared" ca="1" si="34"/>
        <v>1.83E-2</v>
      </c>
      <c r="E161" s="38">
        <f t="shared" ca="1" si="24"/>
        <v>80651</v>
      </c>
      <c r="F161" s="39">
        <f t="shared" ca="1" si="25"/>
        <v>80651</v>
      </c>
      <c r="G161" s="40">
        <f t="shared" ca="1" si="26"/>
        <v>27529</v>
      </c>
      <c r="H161" s="40">
        <f t="shared" ca="1" si="27"/>
        <v>53122</v>
      </c>
      <c r="I161" s="41">
        <f t="shared" ca="1" si="28"/>
        <v>17998506</v>
      </c>
      <c r="J161" s="42"/>
      <c r="K161" s="43"/>
      <c r="L161" s="43"/>
      <c r="M161" s="44">
        <f ca="1">IF(C161="","",M160)</f>
        <v>3630285</v>
      </c>
      <c r="N161" s="45">
        <f t="shared" ca="1" si="33"/>
        <v>21628791</v>
      </c>
      <c r="Q161" s="25">
        <f t="shared" ca="1" si="29"/>
        <v>27529</v>
      </c>
      <c r="R161" s="25">
        <f t="shared" ca="1" si="30"/>
        <v>53122</v>
      </c>
    </row>
    <row r="162" spans="2:18">
      <c r="B162" s="287"/>
      <c r="C162" s="36">
        <f t="shared" ca="1" si="31"/>
        <v>148</v>
      </c>
      <c r="D162" s="37">
        <f t="shared" ca="1" si="34"/>
        <v>1.83E-2</v>
      </c>
      <c r="E162" s="38">
        <f t="shared" ca="1" si="24"/>
        <v>80651</v>
      </c>
      <c r="F162" s="39">
        <f t="shared" ca="1" si="25"/>
        <v>80651</v>
      </c>
      <c r="G162" s="40">
        <f t="shared" ca="1" si="26"/>
        <v>27448</v>
      </c>
      <c r="H162" s="40">
        <f t="shared" ca="1" si="27"/>
        <v>53203</v>
      </c>
      <c r="I162" s="41">
        <f t="shared" ca="1" si="28"/>
        <v>17945303</v>
      </c>
      <c r="J162" s="42"/>
      <c r="K162" s="43"/>
      <c r="L162" s="43"/>
      <c r="M162" s="44">
        <f ca="1">IF(C162="","",M161)</f>
        <v>3630285</v>
      </c>
      <c r="N162" s="45">
        <f t="shared" ca="1" si="33"/>
        <v>21575588</v>
      </c>
      <c r="Q162" s="25">
        <f t="shared" ca="1" si="29"/>
        <v>27448</v>
      </c>
      <c r="R162" s="25">
        <f t="shared" ca="1" si="30"/>
        <v>53203</v>
      </c>
    </row>
    <row r="163" spans="2:18">
      <c r="B163" s="287"/>
      <c r="C163" s="36">
        <f t="shared" ca="1" si="31"/>
        <v>149</v>
      </c>
      <c r="D163" s="37">
        <f t="shared" ca="1" si="34"/>
        <v>1.83E-2</v>
      </c>
      <c r="E163" s="38">
        <f t="shared" ca="1" si="24"/>
        <v>80651</v>
      </c>
      <c r="F163" s="39">
        <f t="shared" ca="1" si="25"/>
        <v>80651</v>
      </c>
      <c r="G163" s="40">
        <f t="shared" ca="1" si="26"/>
        <v>27367</v>
      </c>
      <c r="H163" s="40">
        <f t="shared" ca="1" si="27"/>
        <v>53284</v>
      </c>
      <c r="I163" s="41">
        <f t="shared" ca="1" si="28"/>
        <v>17892019</v>
      </c>
      <c r="J163" s="42"/>
      <c r="K163" s="43"/>
      <c r="L163" s="43"/>
      <c r="M163" s="44">
        <f ca="1">IF(C163="","",M162)</f>
        <v>3630285</v>
      </c>
      <c r="N163" s="45">
        <f t="shared" ca="1" si="33"/>
        <v>21522304</v>
      </c>
      <c r="Q163" s="25">
        <f t="shared" ca="1" si="29"/>
        <v>27367</v>
      </c>
      <c r="R163" s="25">
        <f t="shared" ca="1" si="30"/>
        <v>53284</v>
      </c>
    </row>
    <row r="164" spans="2:18">
      <c r="B164" s="287"/>
      <c r="C164" s="36">
        <f t="shared" ca="1" si="31"/>
        <v>150</v>
      </c>
      <c r="D164" s="37">
        <f t="shared" ca="1" si="34"/>
        <v>1.83E-2</v>
      </c>
      <c r="E164" s="38">
        <f t="shared" ca="1" si="24"/>
        <v>177695</v>
      </c>
      <c r="F164" s="39">
        <f t="shared" ca="1" si="25"/>
        <v>80651</v>
      </c>
      <c r="G164" s="40">
        <f t="shared" ca="1" si="26"/>
        <v>27285</v>
      </c>
      <c r="H164" s="40">
        <f t="shared" ca="1" si="27"/>
        <v>53366</v>
      </c>
      <c r="I164" s="41">
        <f t="shared" ca="1" si="28"/>
        <v>17838653</v>
      </c>
      <c r="J164" s="46">
        <f ca="1">IF(C164="","",J158)</f>
        <v>97044</v>
      </c>
      <c r="K164" s="47">
        <f ca="1">IF(C164="","",ROUND(M158*D164/2,0))</f>
        <v>33217</v>
      </c>
      <c r="L164" s="48">
        <f ca="1">IF(C164="","",J164-K164)</f>
        <v>63827</v>
      </c>
      <c r="M164" s="44">
        <f ca="1">IF(C164="","",M158-L164)</f>
        <v>3566458</v>
      </c>
      <c r="N164" s="45">
        <f t="shared" ca="1" si="33"/>
        <v>21405111</v>
      </c>
      <c r="Q164" s="25">
        <f t="shared" ca="1" si="29"/>
        <v>60502</v>
      </c>
      <c r="R164" s="25">
        <f t="shared" ca="1" si="30"/>
        <v>117193</v>
      </c>
    </row>
    <row r="165" spans="2:18">
      <c r="B165" s="287"/>
      <c r="C165" s="36">
        <f t="shared" ca="1" si="31"/>
        <v>151</v>
      </c>
      <c r="D165" s="37">
        <f t="shared" ca="1" si="34"/>
        <v>1.83E-2</v>
      </c>
      <c r="E165" s="38">
        <f t="shared" ca="1" si="24"/>
        <v>80651</v>
      </c>
      <c r="F165" s="39">
        <f t="shared" ca="1" si="25"/>
        <v>80651</v>
      </c>
      <c r="G165" s="40">
        <f t="shared" ca="1" si="26"/>
        <v>27204</v>
      </c>
      <c r="H165" s="40">
        <f t="shared" ca="1" si="27"/>
        <v>53447</v>
      </c>
      <c r="I165" s="41">
        <f t="shared" ca="1" si="28"/>
        <v>17785206</v>
      </c>
      <c r="J165" s="42"/>
      <c r="K165" s="43"/>
      <c r="L165" s="43"/>
      <c r="M165" s="44">
        <f ca="1">IF(C165="","",M164)</f>
        <v>3566458</v>
      </c>
      <c r="N165" s="45">
        <f t="shared" ca="1" si="33"/>
        <v>21351664</v>
      </c>
      <c r="Q165" s="25">
        <f t="shared" ca="1" si="29"/>
        <v>27204</v>
      </c>
      <c r="R165" s="25">
        <f t="shared" ca="1" si="30"/>
        <v>53447</v>
      </c>
    </row>
    <row r="166" spans="2:18">
      <c r="B166" s="287"/>
      <c r="C166" s="36">
        <f t="shared" ca="1" si="31"/>
        <v>152</v>
      </c>
      <c r="D166" s="37">
        <f t="shared" ca="1" si="34"/>
        <v>1.83E-2</v>
      </c>
      <c r="E166" s="38">
        <f t="shared" ca="1" si="24"/>
        <v>80651</v>
      </c>
      <c r="F166" s="39">
        <f t="shared" ca="1" si="25"/>
        <v>80651</v>
      </c>
      <c r="G166" s="40">
        <f t="shared" ca="1" si="26"/>
        <v>27122</v>
      </c>
      <c r="H166" s="40">
        <f t="shared" ca="1" si="27"/>
        <v>53529</v>
      </c>
      <c r="I166" s="41">
        <f t="shared" ca="1" si="28"/>
        <v>17731677</v>
      </c>
      <c r="J166" s="42"/>
      <c r="K166" s="43"/>
      <c r="L166" s="43"/>
      <c r="M166" s="44">
        <f ca="1">IF(C166="","",M165)</f>
        <v>3566458</v>
      </c>
      <c r="N166" s="45">
        <f t="shared" ca="1" si="33"/>
        <v>21298135</v>
      </c>
      <c r="Q166" s="25">
        <f t="shared" ca="1" si="29"/>
        <v>27122</v>
      </c>
      <c r="R166" s="25">
        <f t="shared" ca="1" si="30"/>
        <v>53529</v>
      </c>
    </row>
    <row r="167" spans="2:18">
      <c r="B167" s="287"/>
      <c r="C167" s="36">
        <f t="shared" ca="1" si="31"/>
        <v>153</v>
      </c>
      <c r="D167" s="37">
        <f t="shared" ca="1" si="34"/>
        <v>1.83E-2</v>
      </c>
      <c r="E167" s="38">
        <f t="shared" ca="1" si="24"/>
        <v>80651</v>
      </c>
      <c r="F167" s="39">
        <f t="shared" ca="1" si="25"/>
        <v>80651</v>
      </c>
      <c r="G167" s="40">
        <f t="shared" ca="1" si="26"/>
        <v>27041</v>
      </c>
      <c r="H167" s="40">
        <f t="shared" ca="1" si="27"/>
        <v>53610</v>
      </c>
      <c r="I167" s="41">
        <f t="shared" ca="1" si="28"/>
        <v>17678067</v>
      </c>
      <c r="J167" s="42"/>
      <c r="K167" s="43"/>
      <c r="L167" s="43"/>
      <c r="M167" s="44">
        <f ca="1">IF(C167="","",M166)</f>
        <v>3566458</v>
      </c>
      <c r="N167" s="45">
        <f t="shared" ca="1" si="33"/>
        <v>21244525</v>
      </c>
      <c r="Q167" s="25">
        <f t="shared" ca="1" si="29"/>
        <v>27041</v>
      </c>
      <c r="R167" s="25">
        <f t="shared" ca="1" si="30"/>
        <v>53610</v>
      </c>
    </row>
    <row r="168" spans="2:18">
      <c r="B168" s="287"/>
      <c r="C168" s="36">
        <f t="shared" ca="1" si="31"/>
        <v>154</v>
      </c>
      <c r="D168" s="37">
        <f t="shared" ca="1" si="34"/>
        <v>1.83E-2</v>
      </c>
      <c r="E168" s="38">
        <f t="shared" ca="1" si="24"/>
        <v>80651</v>
      </c>
      <c r="F168" s="39">
        <f t="shared" ca="1" si="25"/>
        <v>80651</v>
      </c>
      <c r="G168" s="40">
        <f t="shared" ca="1" si="26"/>
        <v>26959</v>
      </c>
      <c r="H168" s="40">
        <f t="shared" ca="1" si="27"/>
        <v>53692</v>
      </c>
      <c r="I168" s="41">
        <f t="shared" ca="1" si="28"/>
        <v>17624375</v>
      </c>
      <c r="J168" s="42"/>
      <c r="K168" s="43"/>
      <c r="L168" s="43"/>
      <c r="M168" s="44">
        <f ca="1">IF(C168="","",M167)</f>
        <v>3566458</v>
      </c>
      <c r="N168" s="45">
        <f t="shared" ca="1" si="33"/>
        <v>21190833</v>
      </c>
      <c r="Q168" s="25">
        <f t="shared" ca="1" si="29"/>
        <v>26959</v>
      </c>
      <c r="R168" s="25">
        <f t="shared" ca="1" si="30"/>
        <v>53692</v>
      </c>
    </row>
    <row r="169" spans="2:18">
      <c r="B169" s="287"/>
      <c r="C169" s="36">
        <f t="shared" ca="1" si="31"/>
        <v>155</v>
      </c>
      <c r="D169" s="37">
        <f t="shared" ca="1" si="34"/>
        <v>1.83E-2</v>
      </c>
      <c r="E169" s="38">
        <f t="shared" ca="1" si="24"/>
        <v>80651</v>
      </c>
      <c r="F169" s="39">
        <f t="shared" ca="1" si="25"/>
        <v>80651</v>
      </c>
      <c r="G169" s="40">
        <f t="shared" ca="1" si="26"/>
        <v>26877</v>
      </c>
      <c r="H169" s="40">
        <f t="shared" ca="1" si="27"/>
        <v>53774</v>
      </c>
      <c r="I169" s="41">
        <f t="shared" ca="1" si="28"/>
        <v>17570601</v>
      </c>
      <c r="J169" s="42"/>
      <c r="K169" s="43"/>
      <c r="L169" s="43"/>
      <c r="M169" s="44">
        <f ca="1">IF(C169="","",M168)</f>
        <v>3566458</v>
      </c>
      <c r="N169" s="45">
        <f t="shared" ca="1" si="33"/>
        <v>21137059</v>
      </c>
      <c r="Q169" s="25">
        <f t="shared" ca="1" si="29"/>
        <v>26877</v>
      </c>
      <c r="R169" s="25">
        <f t="shared" ca="1" si="30"/>
        <v>53774</v>
      </c>
    </row>
    <row r="170" spans="2:18">
      <c r="B170" s="288"/>
      <c r="C170" s="49">
        <f t="shared" ca="1" si="31"/>
        <v>156</v>
      </c>
      <c r="D170" s="50">
        <f ca="1">IF(C170="","",VLOOKUP(C170/12,$H$3:$J$9,3,TRUE))</f>
        <v>1.83E-2</v>
      </c>
      <c r="E170" s="51">
        <f t="shared" ca="1" si="24"/>
        <v>177695</v>
      </c>
      <c r="F170" s="52">
        <f ca="1">IF(C170="","",IF($E$5*12=C170,I169+G170,F169))</f>
        <v>80651</v>
      </c>
      <c r="G170" s="53">
        <f t="shared" ca="1" si="26"/>
        <v>26795</v>
      </c>
      <c r="H170" s="53">
        <f ca="1">IF(C170="","",IF($E$5*12=C170,I169,F170-G170))</f>
        <v>53856</v>
      </c>
      <c r="I170" s="54">
        <f t="shared" ca="1" si="28"/>
        <v>17516745</v>
      </c>
      <c r="J170" s="55">
        <f ca="1">IF(C170="","",IF($E$5*12=C170,M169+K170,J164))</f>
        <v>97044</v>
      </c>
      <c r="K170" s="56">
        <f ca="1">IF(C170="","",ROUND(M164*D170/2,0))</f>
        <v>32633</v>
      </c>
      <c r="L170" s="57">
        <f ca="1">IF(C170="","",IF($E$5*2=C170/6,M169,J170-K170))</f>
        <v>64411</v>
      </c>
      <c r="M170" s="58">
        <f ca="1">IF(C170="","",M164-L170)</f>
        <v>3502047</v>
      </c>
      <c r="N170" s="59">
        <f t="shared" ca="1" si="33"/>
        <v>21018792</v>
      </c>
      <c r="Q170" s="25">
        <f t="shared" ca="1" si="29"/>
        <v>59428</v>
      </c>
      <c r="R170" s="25">
        <f t="shared" ca="1" si="30"/>
        <v>118267</v>
      </c>
    </row>
    <row r="171" spans="2:18">
      <c r="B171" s="286" t="str">
        <f ca="1">IF(C171="","",C182/12&amp;"年目")</f>
        <v>14年目</v>
      </c>
      <c r="C171" s="26">
        <f t="shared" ca="1" si="31"/>
        <v>157</v>
      </c>
      <c r="D171" s="27">
        <f t="shared" ref="D171:D181" ca="1" si="35">D172</f>
        <v>1.83E-2</v>
      </c>
      <c r="E171" s="28">
        <f t="shared" ca="1" si="24"/>
        <v>80651</v>
      </c>
      <c r="F171" s="29">
        <f t="shared" ca="1" si="25"/>
        <v>80651</v>
      </c>
      <c r="G171" s="30">
        <f t="shared" ca="1" si="26"/>
        <v>26713</v>
      </c>
      <c r="H171" s="30">
        <f t="shared" ca="1" si="27"/>
        <v>53938</v>
      </c>
      <c r="I171" s="31">
        <f t="shared" ca="1" si="28"/>
        <v>17462807</v>
      </c>
      <c r="J171" s="32"/>
      <c r="K171" s="33"/>
      <c r="L171" s="33"/>
      <c r="M171" s="34">
        <f ca="1">IF(C171="","",M170)</f>
        <v>3502047</v>
      </c>
      <c r="N171" s="35">
        <f t="shared" ca="1" si="33"/>
        <v>20964854</v>
      </c>
      <c r="Q171" s="25">
        <f t="shared" ca="1" si="29"/>
        <v>26713</v>
      </c>
      <c r="R171" s="25">
        <f t="shared" ca="1" si="30"/>
        <v>53938</v>
      </c>
    </row>
    <row r="172" spans="2:18">
      <c r="B172" s="287"/>
      <c r="C172" s="36">
        <f t="shared" ca="1" si="31"/>
        <v>158</v>
      </c>
      <c r="D172" s="37">
        <f t="shared" ca="1" si="35"/>
        <v>1.83E-2</v>
      </c>
      <c r="E172" s="38">
        <f t="shared" ca="1" si="24"/>
        <v>80651</v>
      </c>
      <c r="F172" s="39">
        <f t="shared" ca="1" si="25"/>
        <v>80651</v>
      </c>
      <c r="G172" s="40">
        <f t="shared" ca="1" si="26"/>
        <v>26631</v>
      </c>
      <c r="H172" s="40">
        <f t="shared" ca="1" si="27"/>
        <v>54020</v>
      </c>
      <c r="I172" s="41">
        <f t="shared" ca="1" si="28"/>
        <v>17408787</v>
      </c>
      <c r="J172" s="42"/>
      <c r="K172" s="43"/>
      <c r="L172" s="43"/>
      <c r="M172" s="44">
        <f ca="1">IF(C172="","",M171)</f>
        <v>3502047</v>
      </c>
      <c r="N172" s="45">
        <f t="shared" ca="1" si="33"/>
        <v>20910834</v>
      </c>
      <c r="Q172" s="25">
        <f t="shared" ca="1" si="29"/>
        <v>26631</v>
      </c>
      <c r="R172" s="25">
        <f t="shared" ca="1" si="30"/>
        <v>54020</v>
      </c>
    </row>
    <row r="173" spans="2:18">
      <c r="B173" s="287"/>
      <c r="C173" s="36">
        <f t="shared" ca="1" si="31"/>
        <v>159</v>
      </c>
      <c r="D173" s="37">
        <f t="shared" ca="1" si="35"/>
        <v>1.83E-2</v>
      </c>
      <c r="E173" s="38">
        <f t="shared" ca="1" si="24"/>
        <v>80651</v>
      </c>
      <c r="F173" s="39">
        <f t="shared" ca="1" si="25"/>
        <v>80651</v>
      </c>
      <c r="G173" s="40">
        <f t="shared" ca="1" si="26"/>
        <v>26548</v>
      </c>
      <c r="H173" s="40">
        <f t="shared" ca="1" si="27"/>
        <v>54103</v>
      </c>
      <c r="I173" s="41">
        <f t="shared" ca="1" si="28"/>
        <v>17354684</v>
      </c>
      <c r="J173" s="42"/>
      <c r="K173" s="43"/>
      <c r="L173" s="43"/>
      <c r="M173" s="44">
        <f ca="1">IF(C173="","",M172)</f>
        <v>3502047</v>
      </c>
      <c r="N173" s="45">
        <f t="shared" ca="1" si="33"/>
        <v>20856731</v>
      </c>
      <c r="Q173" s="25">
        <f t="shared" ca="1" si="29"/>
        <v>26548</v>
      </c>
      <c r="R173" s="25">
        <f t="shared" ca="1" si="30"/>
        <v>54103</v>
      </c>
    </row>
    <row r="174" spans="2:18">
      <c r="B174" s="287"/>
      <c r="C174" s="36">
        <f t="shared" ca="1" si="31"/>
        <v>160</v>
      </c>
      <c r="D174" s="37">
        <f t="shared" ca="1" si="35"/>
        <v>1.83E-2</v>
      </c>
      <c r="E174" s="38">
        <f t="shared" ca="1" si="24"/>
        <v>80651</v>
      </c>
      <c r="F174" s="39">
        <f t="shared" ca="1" si="25"/>
        <v>80651</v>
      </c>
      <c r="G174" s="40">
        <f t="shared" ca="1" si="26"/>
        <v>26466</v>
      </c>
      <c r="H174" s="40">
        <f t="shared" ca="1" si="27"/>
        <v>54185</v>
      </c>
      <c r="I174" s="41">
        <f t="shared" ca="1" si="28"/>
        <v>17300499</v>
      </c>
      <c r="J174" s="42"/>
      <c r="K174" s="43"/>
      <c r="L174" s="43"/>
      <c r="M174" s="44">
        <f ca="1">IF(C174="","",M173)</f>
        <v>3502047</v>
      </c>
      <c r="N174" s="45">
        <f t="shared" ca="1" si="33"/>
        <v>20802546</v>
      </c>
      <c r="Q174" s="25">
        <f t="shared" ca="1" si="29"/>
        <v>26466</v>
      </c>
      <c r="R174" s="25">
        <f t="shared" ca="1" si="30"/>
        <v>54185</v>
      </c>
    </row>
    <row r="175" spans="2:18">
      <c r="B175" s="287"/>
      <c r="C175" s="36">
        <f t="shared" ca="1" si="31"/>
        <v>161</v>
      </c>
      <c r="D175" s="37">
        <f t="shared" ca="1" si="35"/>
        <v>1.83E-2</v>
      </c>
      <c r="E175" s="38">
        <f t="shared" ca="1" si="24"/>
        <v>80651</v>
      </c>
      <c r="F175" s="39">
        <f t="shared" ca="1" si="25"/>
        <v>80651</v>
      </c>
      <c r="G175" s="40">
        <f t="shared" ca="1" si="26"/>
        <v>26383</v>
      </c>
      <c r="H175" s="40">
        <f t="shared" ca="1" si="27"/>
        <v>54268</v>
      </c>
      <c r="I175" s="41">
        <f t="shared" ca="1" si="28"/>
        <v>17246231</v>
      </c>
      <c r="J175" s="42"/>
      <c r="K175" s="43"/>
      <c r="L175" s="43"/>
      <c r="M175" s="44">
        <f ca="1">IF(C175="","",M174)</f>
        <v>3502047</v>
      </c>
      <c r="N175" s="45">
        <f t="shared" ca="1" si="33"/>
        <v>20748278</v>
      </c>
      <c r="Q175" s="25">
        <f t="shared" ca="1" si="29"/>
        <v>26383</v>
      </c>
      <c r="R175" s="25">
        <f t="shared" ca="1" si="30"/>
        <v>54268</v>
      </c>
    </row>
    <row r="176" spans="2:18">
      <c r="B176" s="287"/>
      <c r="C176" s="36">
        <f t="shared" ca="1" si="31"/>
        <v>162</v>
      </c>
      <c r="D176" s="37">
        <f t="shared" ca="1" si="35"/>
        <v>1.83E-2</v>
      </c>
      <c r="E176" s="38">
        <f t="shared" ca="1" si="24"/>
        <v>177695</v>
      </c>
      <c r="F176" s="39">
        <f t="shared" ca="1" si="25"/>
        <v>80651</v>
      </c>
      <c r="G176" s="40">
        <f t="shared" ca="1" si="26"/>
        <v>26301</v>
      </c>
      <c r="H176" s="40">
        <f t="shared" ca="1" si="27"/>
        <v>54350</v>
      </c>
      <c r="I176" s="41">
        <f t="shared" ca="1" si="28"/>
        <v>17191881</v>
      </c>
      <c r="J176" s="46">
        <f ca="1">IF(C176="","",J170)</f>
        <v>97044</v>
      </c>
      <c r="K176" s="47">
        <f ca="1">IF(C176="","",ROUND(M170*D176/2,0))</f>
        <v>32044</v>
      </c>
      <c r="L176" s="48">
        <f ca="1">IF(C176="","",J176-K176)</f>
        <v>65000</v>
      </c>
      <c r="M176" s="44">
        <f ca="1">IF(C176="","",M170-L176)</f>
        <v>3437047</v>
      </c>
      <c r="N176" s="45">
        <f t="shared" ca="1" si="33"/>
        <v>20628928</v>
      </c>
      <c r="Q176" s="25">
        <f t="shared" ca="1" si="29"/>
        <v>58345</v>
      </c>
      <c r="R176" s="25">
        <f t="shared" ca="1" si="30"/>
        <v>119350</v>
      </c>
    </row>
    <row r="177" spans="2:18">
      <c r="B177" s="287"/>
      <c r="C177" s="36">
        <f t="shared" ca="1" si="31"/>
        <v>163</v>
      </c>
      <c r="D177" s="37">
        <f t="shared" ca="1" si="35"/>
        <v>1.83E-2</v>
      </c>
      <c r="E177" s="38">
        <f t="shared" ca="1" si="24"/>
        <v>80651</v>
      </c>
      <c r="F177" s="39">
        <f t="shared" ca="1" si="25"/>
        <v>80651</v>
      </c>
      <c r="G177" s="40">
        <f t="shared" ca="1" si="26"/>
        <v>26218</v>
      </c>
      <c r="H177" s="40">
        <f t="shared" ca="1" si="27"/>
        <v>54433</v>
      </c>
      <c r="I177" s="41">
        <f t="shared" ca="1" si="28"/>
        <v>17137448</v>
      </c>
      <c r="J177" s="42"/>
      <c r="K177" s="43"/>
      <c r="L177" s="43"/>
      <c r="M177" s="44">
        <f ca="1">IF(C177="","",M176)</f>
        <v>3437047</v>
      </c>
      <c r="N177" s="45">
        <f t="shared" ca="1" si="33"/>
        <v>20574495</v>
      </c>
      <c r="Q177" s="25">
        <f t="shared" ca="1" si="29"/>
        <v>26218</v>
      </c>
      <c r="R177" s="25">
        <f t="shared" ca="1" si="30"/>
        <v>54433</v>
      </c>
    </row>
    <row r="178" spans="2:18">
      <c r="B178" s="287"/>
      <c r="C178" s="36">
        <f t="shared" ca="1" si="31"/>
        <v>164</v>
      </c>
      <c r="D178" s="37">
        <f t="shared" ca="1" si="35"/>
        <v>1.83E-2</v>
      </c>
      <c r="E178" s="38">
        <f t="shared" ca="1" si="24"/>
        <v>80651</v>
      </c>
      <c r="F178" s="39">
        <f t="shared" ca="1" si="25"/>
        <v>80651</v>
      </c>
      <c r="G178" s="40">
        <f t="shared" ca="1" si="26"/>
        <v>26135</v>
      </c>
      <c r="H178" s="40">
        <f t="shared" ca="1" si="27"/>
        <v>54516</v>
      </c>
      <c r="I178" s="41">
        <f t="shared" ca="1" si="28"/>
        <v>17082932</v>
      </c>
      <c r="J178" s="42"/>
      <c r="K178" s="43"/>
      <c r="L178" s="43"/>
      <c r="M178" s="44">
        <f ca="1">IF(C178="","",M177)</f>
        <v>3437047</v>
      </c>
      <c r="N178" s="45">
        <f t="shared" ca="1" si="33"/>
        <v>20519979</v>
      </c>
      <c r="Q178" s="25">
        <f t="shared" ca="1" si="29"/>
        <v>26135</v>
      </c>
      <c r="R178" s="25">
        <f t="shared" ca="1" si="30"/>
        <v>54516</v>
      </c>
    </row>
    <row r="179" spans="2:18">
      <c r="B179" s="287"/>
      <c r="C179" s="36">
        <f t="shared" ca="1" si="31"/>
        <v>165</v>
      </c>
      <c r="D179" s="37">
        <f t="shared" ca="1" si="35"/>
        <v>1.83E-2</v>
      </c>
      <c r="E179" s="38">
        <f t="shared" ca="1" si="24"/>
        <v>80651</v>
      </c>
      <c r="F179" s="39">
        <f t="shared" ca="1" si="25"/>
        <v>80651</v>
      </c>
      <c r="G179" s="40">
        <f t="shared" ca="1" si="26"/>
        <v>26051</v>
      </c>
      <c r="H179" s="40">
        <f t="shared" ca="1" si="27"/>
        <v>54600</v>
      </c>
      <c r="I179" s="41">
        <f t="shared" ca="1" si="28"/>
        <v>17028332</v>
      </c>
      <c r="J179" s="42"/>
      <c r="K179" s="43"/>
      <c r="L179" s="43"/>
      <c r="M179" s="44">
        <f ca="1">IF(C179="","",M178)</f>
        <v>3437047</v>
      </c>
      <c r="N179" s="45">
        <f t="shared" ca="1" si="33"/>
        <v>20465379</v>
      </c>
      <c r="Q179" s="25">
        <f t="shared" ca="1" si="29"/>
        <v>26051</v>
      </c>
      <c r="R179" s="25">
        <f t="shared" ca="1" si="30"/>
        <v>54600</v>
      </c>
    </row>
    <row r="180" spans="2:18">
      <c r="B180" s="287"/>
      <c r="C180" s="36">
        <f t="shared" ca="1" si="31"/>
        <v>166</v>
      </c>
      <c r="D180" s="37">
        <f t="shared" ca="1" si="35"/>
        <v>1.83E-2</v>
      </c>
      <c r="E180" s="38">
        <f t="shared" ca="1" si="24"/>
        <v>80651</v>
      </c>
      <c r="F180" s="39">
        <f t="shared" ca="1" si="25"/>
        <v>80651</v>
      </c>
      <c r="G180" s="40">
        <f t="shared" ca="1" si="26"/>
        <v>25968</v>
      </c>
      <c r="H180" s="40">
        <f t="shared" ca="1" si="27"/>
        <v>54683</v>
      </c>
      <c r="I180" s="41">
        <f t="shared" ca="1" si="28"/>
        <v>16973649</v>
      </c>
      <c r="J180" s="42"/>
      <c r="K180" s="43"/>
      <c r="L180" s="43"/>
      <c r="M180" s="44">
        <f ca="1">IF(C180="","",M179)</f>
        <v>3437047</v>
      </c>
      <c r="N180" s="45">
        <f t="shared" ca="1" si="33"/>
        <v>20410696</v>
      </c>
      <c r="Q180" s="25">
        <f t="shared" ca="1" si="29"/>
        <v>25968</v>
      </c>
      <c r="R180" s="25">
        <f t="shared" ca="1" si="30"/>
        <v>54683</v>
      </c>
    </row>
    <row r="181" spans="2:18">
      <c r="B181" s="287"/>
      <c r="C181" s="36">
        <f t="shared" ca="1" si="31"/>
        <v>167</v>
      </c>
      <c r="D181" s="37">
        <f t="shared" ca="1" si="35"/>
        <v>1.83E-2</v>
      </c>
      <c r="E181" s="38">
        <f t="shared" ca="1" si="24"/>
        <v>80651</v>
      </c>
      <c r="F181" s="39">
        <f t="shared" ca="1" si="25"/>
        <v>80651</v>
      </c>
      <c r="G181" s="40">
        <f t="shared" ca="1" si="26"/>
        <v>25885</v>
      </c>
      <c r="H181" s="40">
        <f t="shared" ca="1" si="27"/>
        <v>54766</v>
      </c>
      <c r="I181" s="41">
        <f t="shared" ca="1" si="28"/>
        <v>16918883</v>
      </c>
      <c r="J181" s="42"/>
      <c r="K181" s="43"/>
      <c r="L181" s="43"/>
      <c r="M181" s="44">
        <f ca="1">IF(C181="","",M180)</f>
        <v>3437047</v>
      </c>
      <c r="N181" s="45">
        <f t="shared" ca="1" si="33"/>
        <v>20355930</v>
      </c>
      <c r="Q181" s="25">
        <f t="shared" ca="1" si="29"/>
        <v>25885</v>
      </c>
      <c r="R181" s="25">
        <f t="shared" ca="1" si="30"/>
        <v>54766</v>
      </c>
    </row>
    <row r="182" spans="2:18">
      <c r="B182" s="288"/>
      <c r="C182" s="49">
        <f t="shared" ca="1" si="31"/>
        <v>168</v>
      </c>
      <c r="D182" s="50">
        <f ca="1">IF(C182="","",VLOOKUP(C182/12,$H$3:$J$9,3,TRUE))</f>
        <v>1.83E-2</v>
      </c>
      <c r="E182" s="51">
        <f t="shared" ca="1" si="24"/>
        <v>177695</v>
      </c>
      <c r="F182" s="52">
        <f ca="1">IF(C182="","",IF($E$5*12=C182,I181+G182,F181))</f>
        <v>80651</v>
      </c>
      <c r="G182" s="53">
        <f t="shared" ca="1" si="26"/>
        <v>25801</v>
      </c>
      <c r="H182" s="53">
        <f ca="1">IF(C182="","",IF($E$5*12=C182,I181,F182-G182))</f>
        <v>54850</v>
      </c>
      <c r="I182" s="54">
        <f t="shared" ca="1" si="28"/>
        <v>16864033</v>
      </c>
      <c r="J182" s="55">
        <f ca="1">IF(C182="","",IF($E$5*12=C182,M181+K182,J176))</f>
        <v>97044</v>
      </c>
      <c r="K182" s="56">
        <f ca="1">IF(C182="","",ROUND(M176*D182/2,0))</f>
        <v>31449</v>
      </c>
      <c r="L182" s="57">
        <f ca="1">IF(C182="","",IF($E$5*2=C182/6,M181,J182-K182))</f>
        <v>65595</v>
      </c>
      <c r="M182" s="58">
        <f ca="1">IF(C182="","",M176-L182)</f>
        <v>3371452</v>
      </c>
      <c r="N182" s="59">
        <f t="shared" ca="1" si="33"/>
        <v>20235485</v>
      </c>
      <c r="Q182" s="25">
        <f t="shared" ca="1" si="29"/>
        <v>57250</v>
      </c>
      <c r="R182" s="25">
        <f t="shared" ca="1" si="30"/>
        <v>120445</v>
      </c>
    </row>
    <row r="183" spans="2:18">
      <c r="B183" s="286" t="str">
        <f ca="1">IF(C183="","",C194/12&amp;"年目")</f>
        <v>15年目</v>
      </c>
      <c r="C183" s="26">
        <f t="shared" ca="1" si="31"/>
        <v>169</v>
      </c>
      <c r="D183" s="27">
        <f t="shared" ref="D183:D193" ca="1" si="36">D184</f>
        <v>1.83E-2</v>
      </c>
      <c r="E183" s="28">
        <f t="shared" ca="1" si="24"/>
        <v>80651</v>
      </c>
      <c r="F183" s="29">
        <f t="shared" ca="1" si="25"/>
        <v>80651</v>
      </c>
      <c r="G183" s="30">
        <f t="shared" ca="1" si="26"/>
        <v>25718</v>
      </c>
      <c r="H183" s="30">
        <f t="shared" ca="1" si="27"/>
        <v>54933</v>
      </c>
      <c r="I183" s="31">
        <f t="shared" ca="1" si="28"/>
        <v>16809100</v>
      </c>
      <c r="J183" s="32"/>
      <c r="K183" s="33"/>
      <c r="L183" s="33"/>
      <c r="M183" s="34">
        <f ca="1">IF(C183="","",M182)</f>
        <v>3371452</v>
      </c>
      <c r="N183" s="35">
        <f t="shared" ca="1" si="33"/>
        <v>20180552</v>
      </c>
      <c r="Q183" s="25">
        <f t="shared" ca="1" si="29"/>
        <v>25718</v>
      </c>
      <c r="R183" s="25">
        <f t="shared" ca="1" si="30"/>
        <v>54933</v>
      </c>
    </row>
    <row r="184" spans="2:18">
      <c r="B184" s="287"/>
      <c r="C184" s="36">
        <f t="shared" ca="1" si="31"/>
        <v>170</v>
      </c>
      <c r="D184" s="37">
        <f t="shared" ca="1" si="36"/>
        <v>1.83E-2</v>
      </c>
      <c r="E184" s="38">
        <f t="shared" ca="1" si="24"/>
        <v>80651</v>
      </c>
      <c r="F184" s="39">
        <f t="shared" ca="1" si="25"/>
        <v>80651</v>
      </c>
      <c r="G184" s="40">
        <f t="shared" ca="1" si="26"/>
        <v>25634</v>
      </c>
      <c r="H184" s="40">
        <f t="shared" ca="1" si="27"/>
        <v>55017</v>
      </c>
      <c r="I184" s="41">
        <f t="shared" ca="1" si="28"/>
        <v>16754083</v>
      </c>
      <c r="J184" s="42"/>
      <c r="K184" s="43"/>
      <c r="L184" s="43"/>
      <c r="M184" s="44">
        <f ca="1">IF(C184="","",M183)</f>
        <v>3371452</v>
      </c>
      <c r="N184" s="45">
        <f t="shared" ca="1" si="33"/>
        <v>20125535</v>
      </c>
      <c r="Q184" s="25">
        <f t="shared" ca="1" si="29"/>
        <v>25634</v>
      </c>
      <c r="R184" s="25">
        <f t="shared" ca="1" si="30"/>
        <v>55017</v>
      </c>
    </row>
    <row r="185" spans="2:18">
      <c r="B185" s="287"/>
      <c r="C185" s="36">
        <f t="shared" ca="1" si="31"/>
        <v>171</v>
      </c>
      <c r="D185" s="37">
        <f t="shared" ca="1" si="36"/>
        <v>1.83E-2</v>
      </c>
      <c r="E185" s="38">
        <f t="shared" ca="1" si="24"/>
        <v>80651</v>
      </c>
      <c r="F185" s="39">
        <f t="shared" ca="1" si="25"/>
        <v>80651</v>
      </c>
      <c r="G185" s="40">
        <f t="shared" ca="1" si="26"/>
        <v>25550</v>
      </c>
      <c r="H185" s="40">
        <f t="shared" ca="1" si="27"/>
        <v>55101</v>
      </c>
      <c r="I185" s="41">
        <f t="shared" ca="1" si="28"/>
        <v>16698982</v>
      </c>
      <c r="J185" s="42"/>
      <c r="K185" s="43"/>
      <c r="L185" s="43"/>
      <c r="M185" s="44">
        <f ca="1">IF(C185="","",M184)</f>
        <v>3371452</v>
      </c>
      <c r="N185" s="45">
        <f t="shared" ca="1" si="33"/>
        <v>20070434</v>
      </c>
      <c r="Q185" s="25">
        <f t="shared" ca="1" si="29"/>
        <v>25550</v>
      </c>
      <c r="R185" s="25">
        <f t="shared" ca="1" si="30"/>
        <v>55101</v>
      </c>
    </row>
    <row r="186" spans="2:18">
      <c r="B186" s="287"/>
      <c r="C186" s="36">
        <f t="shared" ca="1" si="31"/>
        <v>172</v>
      </c>
      <c r="D186" s="37">
        <f t="shared" ca="1" si="36"/>
        <v>1.83E-2</v>
      </c>
      <c r="E186" s="38">
        <f t="shared" ca="1" si="24"/>
        <v>80651</v>
      </c>
      <c r="F186" s="39">
        <f t="shared" ca="1" si="25"/>
        <v>80651</v>
      </c>
      <c r="G186" s="40">
        <f t="shared" ca="1" si="26"/>
        <v>25466</v>
      </c>
      <c r="H186" s="40">
        <f t="shared" ca="1" si="27"/>
        <v>55185</v>
      </c>
      <c r="I186" s="41">
        <f t="shared" ca="1" si="28"/>
        <v>16643797</v>
      </c>
      <c r="J186" s="42"/>
      <c r="K186" s="43"/>
      <c r="L186" s="43"/>
      <c r="M186" s="44">
        <f ca="1">IF(C186="","",M185)</f>
        <v>3371452</v>
      </c>
      <c r="N186" s="45">
        <f t="shared" ca="1" si="33"/>
        <v>20015249</v>
      </c>
      <c r="Q186" s="25">
        <f t="shared" ca="1" si="29"/>
        <v>25466</v>
      </c>
      <c r="R186" s="25">
        <f t="shared" ca="1" si="30"/>
        <v>55185</v>
      </c>
    </row>
    <row r="187" spans="2:18">
      <c r="B187" s="287"/>
      <c r="C187" s="36">
        <f t="shared" ca="1" si="31"/>
        <v>173</v>
      </c>
      <c r="D187" s="37">
        <f t="shared" ca="1" si="36"/>
        <v>1.83E-2</v>
      </c>
      <c r="E187" s="38">
        <f t="shared" ca="1" si="24"/>
        <v>80651</v>
      </c>
      <c r="F187" s="39">
        <f t="shared" ca="1" si="25"/>
        <v>80651</v>
      </c>
      <c r="G187" s="40">
        <f t="shared" ca="1" si="26"/>
        <v>25382</v>
      </c>
      <c r="H187" s="40">
        <f t="shared" ca="1" si="27"/>
        <v>55269</v>
      </c>
      <c r="I187" s="41">
        <f t="shared" ca="1" si="28"/>
        <v>16588528</v>
      </c>
      <c r="J187" s="42"/>
      <c r="K187" s="43"/>
      <c r="L187" s="43"/>
      <c r="M187" s="44">
        <f ca="1">IF(C187="","",M186)</f>
        <v>3371452</v>
      </c>
      <c r="N187" s="45">
        <f t="shared" ca="1" si="33"/>
        <v>19959980</v>
      </c>
      <c r="Q187" s="25">
        <f t="shared" ca="1" si="29"/>
        <v>25382</v>
      </c>
      <c r="R187" s="25">
        <f t="shared" ca="1" si="30"/>
        <v>55269</v>
      </c>
    </row>
    <row r="188" spans="2:18">
      <c r="B188" s="287"/>
      <c r="C188" s="36">
        <f t="shared" ca="1" si="31"/>
        <v>174</v>
      </c>
      <c r="D188" s="37">
        <f t="shared" ca="1" si="36"/>
        <v>1.83E-2</v>
      </c>
      <c r="E188" s="38">
        <f t="shared" ca="1" si="24"/>
        <v>177695</v>
      </c>
      <c r="F188" s="39">
        <f t="shared" ca="1" si="25"/>
        <v>80651</v>
      </c>
      <c r="G188" s="40">
        <f t="shared" ca="1" si="26"/>
        <v>25298</v>
      </c>
      <c r="H188" s="40">
        <f t="shared" ca="1" si="27"/>
        <v>55353</v>
      </c>
      <c r="I188" s="41">
        <f t="shared" ca="1" si="28"/>
        <v>16533175</v>
      </c>
      <c r="J188" s="46">
        <f ca="1">IF(C188="","",J182)</f>
        <v>97044</v>
      </c>
      <c r="K188" s="47">
        <f ca="1">IF(C188="","",ROUND(M182*D188/2,0))</f>
        <v>30849</v>
      </c>
      <c r="L188" s="48">
        <f ca="1">IF(C188="","",J188-K188)</f>
        <v>66195</v>
      </c>
      <c r="M188" s="44">
        <f ca="1">IF(C188="","",M182-L188)</f>
        <v>3305257</v>
      </c>
      <c r="N188" s="45">
        <f t="shared" ca="1" si="33"/>
        <v>19838432</v>
      </c>
      <c r="Q188" s="25">
        <f t="shared" ca="1" si="29"/>
        <v>56147</v>
      </c>
      <c r="R188" s="25">
        <f t="shared" ca="1" si="30"/>
        <v>121548</v>
      </c>
    </row>
    <row r="189" spans="2:18">
      <c r="B189" s="287"/>
      <c r="C189" s="36">
        <f t="shared" ca="1" si="31"/>
        <v>175</v>
      </c>
      <c r="D189" s="37">
        <f t="shared" ca="1" si="36"/>
        <v>1.83E-2</v>
      </c>
      <c r="E189" s="38">
        <f t="shared" ca="1" si="24"/>
        <v>80651</v>
      </c>
      <c r="F189" s="39">
        <f t="shared" ca="1" si="25"/>
        <v>80651</v>
      </c>
      <c r="G189" s="40">
        <f t="shared" ca="1" si="26"/>
        <v>25213</v>
      </c>
      <c r="H189" s="40">
        <f t="shared" ca="1" si="27"/>
        <v>55438</v>
      </c>
      <c r="I189" s="41">
        <f t="shared" ca="1" si="28"/>
        <v>16477737</v>
      </c>
      <c r="J189" s="42"/>
      <c r="K189" s="43"/>
      <c r="L189" s="43"/>
      <c r="M189" s="44">
        <f ca="1">IF(C189="","",M188)</f>
        <v>3305257</v>
      </c>
      <c r="N189" s="45">
        <f t="shared" ca="1" si="33"/>
        <v>19782994</v>
      </c>
      <c r="Q189" s="25">
        <f t="shared" ca="1" si="29"/>
        <v>25213</v>
      </c>
      <c r="R189" s="25">
        <f t="shared" ca="1" si="30"/>
        <v>55438</v>
      </c>
    </row>
    <row r="190" spans="2:18">
      <c r="B190" s="287"/>
      <c r="C190" s="36">
        <f t="shared" ca="1" si="31"/>
        <v>176</v>
      </c>
      <c r="D190" s="37">
        <f t="shared" ca="1" si="36"/>
        <v>1.83E-2</v>
      </c>
      <c r="E190" s="38">
        <f t="shared" ca="1" si="24"/>
        <v>80651</v>
      </c>
      <c r="F190" s="39">
        <f t="shared" ca="1" si="25"/>
        <v>80651</v>
      </c>
      <c r="G190" s="40">
        <f t="shared" ca="1" si="26"/>
        <v>25129</v>
      </c>
      <c r="H190" s="40">
        <f t="shared" ca="1" si="27"/>
        <v>55522</v>
      </c>
      <c r="I190" s="41">
        <f t="shared" ca="1" si="28"/>
        <v>16422215</v>
      </c>
      <c r="J190" s="42"/>
      <c r="K190" s="43"/>
      <c r="L190" s="43"/>
      <c r="M190" s="44">
        <f ca="1">IF(C190="","",M189)</f>
        <v>3305257</v>
      </c>
      <c r="N190" s="45">
        <f t="shared" ca="1" si="33"/>
        <v>19727472</v>
      </c>
      <c r="Q190" s="25">
        <f t="shared" ca="1" si="29"/>
        <v>25129</v>
      </c>
      <c r="R190" s="25">
        <f t="shared" ca="1" si="30"/>
        <v>55522</v>
      </c>
    </row>
    <row r="191" spans="2:18">
      <c r="B191" s="287"/>
      <c r="C191" s="36">
        <f t="shared" ca="1" si="31"/>
        <v>177</v>
      </c>
      <c r="D191" s="37">
        <f t="shared" ca="1" si="36"/>
        <v>1.83E-2</v>
      </c>
      <c r="E191" s="38">
        <f t="shared" ca="1" si="24"/>
        <v>80651</v>
      </c>
      <c r="F191" s="39">
        <f t="shared" ca="1" si="25"/>
        <v>80651</v>
      </c>
      <c r="G191" s="40">
        <f t="shared" ca="1" si="26"/>
        <v>25044</v>
      </c>
      <c r="H191" s="40">
        <f t="shared" ca="1" si="27"/>
        <v>55607</v>
      </c>
      <c r="I191" s="41">
        <f t="shared" ca="1" si="28"/>
        <v>16366608</v>
      </c>
      <c r="J191" s="42"/>
      <c r="K191" s="43"/>
      <c r="L191" s="43"/>
      <c r="M191" s="44">
        <f ca="1">IF(C191="","",M190)</f>
        <v>3305257</v>
      </c>
      <c r="N191" s="45">
        <f t="shared" ca="1" si="33"/>
        <v>19671865</v>
      </c>
      <c r="Q191" s="25">
        <f t="shared" ca="1" si="29"/>
        <v>25044</v>
      </c>
      <c r="R191" s="25">
        <f t="shared" ca="1" si="30"/>
        <v>55607</v>
      </c>
    </row>
    <row r="192" spans="2:18">
      <c r="B192" s="287"/>
      <c r="C192" s="36">
        <f t="shared" ca="1" si="31"/>
        <v>178</v>
      </c>
      <c r="D192" s="37">
        <f t="shared" ca="1" si="36"/>
        <v>1.83E-2</v>
      </c>
      <c r="E192" s="38">
        <f t="shared" ca="1" si="24"/>
        <v>80651</v>
      </c>
      <c r="F192" s="39">
        <f t="shared" ca="1" si="25"/>
        <v>80651</v>
      </c>
      <c r="G192" s="40">
        <f t="shared" ca="1" si="26"/>
        <v>24959</v>
      </c>
      <c r="H192" s="40">
        <f t="shared" ca="1" si="27"/>
        <v>55692</v>
      </c>
      <c r="I192" s="41">
        <f t="shared" ca="1" si="28"/>
        <v>16310916</v>
      </c>
      <c r="J192" s="42"/>
      <c r="K192" s="43"/>
      <c r="L192" s="43"/>
      <c r="M192" s="44">
        <f ca="1">IF(C192="","",M191)</f>
        <v>3305257</v>
      </c>
      <c r="N192" s="45">
        <f t="shared" ca="1" si="33"/>
        <v>19616173</v>
      </c>
      <c r="Q192" s="25">
        <f t="shared" ca="1" si="29"/>
        <v>24959</v>
      </c>
      <c r="R192" s="25">
        <f t="shared" ca="1" si="30"/>
        <v>55692</v>
      </c>
    </row>
    <row r="193" spans="2:18">
      <c r="B193" s="287"/>
      <c r="C193" s="36">
        <f t="shared" ca="1" si="31"/>
        <v>179</v>
      </c>
      <c r="D193" s="37">
        <f t="shared" ca="1" si="36"/>
        <v>1.83E-2</v>
      </c>
      <c r="E193" s="38">
        <f t="shared" ca="1" si="24"/>
        <v>80651</v>
      </c>
      <c r="F193" s="39">
        <f t="shared" ca="1" si="25"/>
        <v>80651</v>
      </c>
      <c r="G193" s="40">
        <f t="shared" ca="1" si="26"/>
        <v>24874</v>
      </c>
      <c r="H193" s="40">
        <f t="shared" ca="1" si="27"/>
        <v>55777</v>
      </c>
      <c r="I193" s="41">
        <f t="shared" ca="1" si="28"/>
        <v>16255139</v>
      </c>
      <c r="J193" s="42"/>
      <c r="K193" s="43"/>
      <c r="L193" s="43"/>
      <c r="M193" s="44">
        <f ca="1">IF(C193="","",M192)</f>
        <v>3305257</v>
      </c>
      <c r="N193" s="45">
        <f t="shared" ca="1" si="33"/>
        <v>19560396</v>
      </c>
      <c r="Q193" s="25">
        <f t="shared" ca="1" si="29"/>
        <v>24874</v>
      </c>
      <c r="R193" s="25">
        <f t="shared" ca="1" si="30"/>
        <v>55777</v>
      </c>
    </row>
    <row r="194" spans="2:18">
      <c r="B194" s="288"/>
      <c r="C194" s="49">
        <f t="shared" ca="1" si="31"/>
        <v>180</v>
      </c>
      <c r="D194" s="50">
        <f ca="1">IF(C194="","",VLOOKUP(C194/12,$H$3:$J$9,3,TRUE))</f>
        <v>1.83E-2</v>
      </c>
      <c r="E194" s="51">
        <f t="shared" ca="1" si="24"/>
        <v>177695</v>
      </c>
      <c r="F194" s="52">
        <f ca="1">IF(C194="","",IF($E$5*12=C194,I193+G194,F193))</f>
        <v>80651</v>
      </c>
      <c r="G194" s="53">
        <f t="shared" ca="1" si="26"/>
        <v>24789</v>
      </c>
      <c r="H194" s="53">
        <f ca="1">IF(C194="","",IF($E$5*12=C194,I193,F194-G194))</f>
        <v>55862</v>
      </c>
      <c r="I194" s="54">
        <f t="shared" ca="1" si="28"/>
        <v>16199277</v>
      </c>
      <c r="J194" s="55">
        <f ca="1">IF(C194="","",IF($E$5*12=C194,M193+K194,J188))</f>
        <v>97044</v>
      </c>
      <c r="K194" s="56">
        <f ca="1">IF(C194="","",ROUND(M188*D194/2,0))</f>
        <v>30243</v>
      </c>
      <c r="L194" s="57">
        <f ca="1">IF(C194="","",IF($E$5*2=C194/6,M193,J194-K194))</f>
        <v>66801</v>
      </c>
      <c r="M194" s="58">
        <f ca="1">IF(C194="","",M188-L194)</f>
        <v>3238456</v>
      </c>
      <c r="N194" s="59">
        <f t="shared" ca="1" si="33"/>
        <v>19437733</v>
      </c>
      <c r="Q194" s="25">
        <f t="shared" ca="1" si="29"/>
        <v>55032</v>
      </c>
      <c r="R194" s="25">
        <f t="shared" ca="1" si="30"/>
        <v>122663</v>
      </c>
    </row>
    <row r="195" spans="2:18">
      <c r="B195" s="286" t="str">
        <f ca="1">IF(C195="","",C206/12&amp;"年目")</f>
        <v>16年目</v>
      </c>
      <c r="C195" s="26">
        <f t="shared" ca="1" si="31"/>
        <v>181</v>
      </c>
      <c r="D195" s="27">
        <f t="shared" ref="D195:D205" ca="1" si="37">D196</f>
        <v>1.83E-2</v>
      </c>
      <c r="E195" s="28">
        <f ca="1">IF(C195="","",F195+J195)</f>
        <v>80651</v>
      </c>
      <c r="F195" s="29">
        <f ca="1">IF(C195="","",ROUNDDOWN(-PMT(D195/12,$E$5*12-C194,I194),0))</f>
        <v>80651</v>
      </c>
      <c r="G195" s="30">
        <f ca="1">IF(C195="","",ROUND(I194*D195/12,0))</f>
        <v>24704</v>
      </c>
      <c r="H195" s="30">
        <f ca="1">IF(C195="","",F195-G195)</f>
        <v>55947</v>
      </c>
      <c r="I195" s="31">
        <f ca="1">IF(C195="","",I194-H195)</f>
        <v>16143330</v>
      </c>
      <c r="J195" s="32"/>
      <c r="K195" s="33"/>
      <c r="L195" s="33"/>
      <c r="M195" s="34">
        <f ca="1">IF(C195="","",M194)</f>
        <v>3238456</v>
      </c>
      <c r="N195" s="35">
        <f t="shared" ca="1" si="33"/>
        <v>19381786</v>
      </c>
      <c r="Q195" s="25">
        <f t="shared" ca="1" si="29"/>
        <v>24704</v>
      </c>
      <c r="R195" s="25">
        <f t="shared" ca="1" si="30"/>
        <v>55947</v>
      </c>
    </row>
    <row r="196" spans="2:18">
      <c r="B196" s="287"/>
      <c r="C196" s="36">
        <f t="shared" ca="1" si="31"/>
        <v>182</v>
      </c>
      <c r="D196" s="37">
        <f t="shared" ca="1" si="37"/>
        <v>1.83E-2</v>
      </c>
      <c r="E196" s="38">
        <f t="shared" ref="E196:E254" ca="1" si="38">IF(C196="","",F196+J196)</f>
        <v>80651</v>
      </c>
      <c r="F196" s="39">
        <f ca="1">IF(C196="","",F195)</f>
        <v>80651</v>
      </c>
      <c r="G196" s="40">
        <f ca="1">IF(C196="","",ROUND(I195*D196/12,0))</f>
        <v>24619</v>
      </c>
      <c r="H196" s="40">
        <f ca="1">IF(C196="","",F196-G196)</f>
        <v>56032</v>
      </c>
      <c r="I196" s="41">
        <f ca="1">IF(C196="","",I195-H196)</f>
        <v>16087298</v>
      </c>
      <c r="J196" s="42"/>
      <c r="K196" s="43"/>
      <c r="L196" s="43"/>
      <c r="M196" s="44">
        <f ca="1">IF(C196="","",M195)</f>
        <v>3238456</v>
      </c>
      <c r="N196" s="45">
        <f t="shared" ca="1" si="33"/>
        <v>19325754</v>
      </c>
      <c r="Q196" s="25">
        <f t="shared" ca="1" si="29"/>
        <v>24619</v>
      </c>
      <c r="R196" s="25">
        <f t="shared" ca="1" si="30"/>
        <v>56032</v>
      </c>
    </row>
    <row r="197" spans="2:18">
      <c r="B197" s="287"/>
      <c r="C197" s="36">
        <f t="shared" ca="1" si="31"/>
        <v>183</v>
      </c>
      <c r="D197" s="37">
        <f t="shared" ca="1" si="37"/>
        <v>1.83E-2</v>
      </c>
      <c r="E197" s="38">
        <f t="shared" ca="1" si="38"/>
        <v>80651</v>
      </c>
      <c r="F197" s="39">
        <f t="shared" ref="F197:F253" ca="1" si="39">IF(C197="","",F196)</f>
        <v>80651</v>
      </c>
      <c r="G197" s="40">
        <f t="shared" ref="G197:G254" ca="1" si="40">IF(C197="","",ROUND(I196*D197/12,0))</f>
        <v>24533</v>
      </c>
      <c r="H197" s="40">
        <f t="shared" ref="H197:H253" ca="1" si="41">IF(C197="","",F197-G197)</f>
        <v>56118</v>
      </c>
      <c r="I197" s="41">
        <f t="shared" ref="I197:I254" ca="1" si="42">IF(C197="","",I196-H197)</f>
        <v>16031180</v>
      </c>
      <c r="J197" s="42"/>
      <c r="K197" s="43"/>
      <c r="L197" s="43"/>
      <c r="M197" s="44">
        <f ca="1">IF(C197="","",M196)</f>
        <v>3238456</v>
      </c>
      <c r="N197" s="45">
        <f t="shared" ca="1" si="33"/>
        <v>19269636</v>
      </c>
      <c r="Q197" s="25">
        <f t="shared" ca="1" si="29"/>
        <v>24533</v>
      </c>
      <c r="R197" s="25">
        <f t="shared" ca="1" si="30"/>
        <v>56118</v>
      </c>
    </row>
    <row r="198" spans="2:18">
      <c r="B198" s="287"/>
      <c r="C198" s="36">
        <f t="shared" ca="1" si="31"/>
        <v>184</v>
      </c>
      <c r="D198" s="37">
        <f t="shared" ca="1" si="37"/>
        <v>1.83E-2</v>
      </c>
      <c r="E198" s="38">
        <f t="shared" ca="1" si="38"/>
        <v>80651</v>
      </c>
      <c r="F198" s="39">
        <f t="shared" ca="1" si="39"/>
        <v>80651</v>
      </c>
      <c r="G198" s="40">
        <f t="shared" ca="1" si="40"/>
        <v>24448</v>
      </c>
      <c r="H198" s="40">
        <f t="shared" ca="1" si="41"/>
        <v>56203</v>
      </c>
      <c r="I198" s="41">
        <f t="shared" ca="1" si="42"/>
        <v>15974977</v>
      </c>
      <c r="J198" s="42"/>
      <c r="K198" s="43"/>
      <c r="L198" s="43"/>
      <c r="M198" s="44">
        <f ca="1">IF(C198="","",M197)</f>
        <v>3238456</v>
      </c>
      <c r="N198" s="45">
        <f t="shared" ca="1" si="33"/>
        <v>19213433</v>
      </c>
      <c r="Q198" s="25">
        <f t="shared" ca="1" si="29"/>
        <v>24448</v>
      </c>
      <c r="R198" s="25">
        <f t="shared" ca="1" si="30"/>
        <v>56203</v>
      </c>
    </row>
    <row r="199" spans="2:18">
      <c r="B199" s="287"/>
      <c r="C199" s="36">
        <f t="shared" ca="1" si="31"/>
        <v>185</v>
      </c>
      <c r="D199" s="37">
        <f t="shared" ca="1" si="37"/>
        <v>1.83E-2</v>
      </c>
      <c r="E199" s="38">
        <f t="shared" ca="1" si="38"/>
        <v>80651</v>
      </c>
      <c r="F199" s="39">
        <f t="shared" ca="1" si="39"/>
        <v>80651</v>
      </c>
      <c r="G199" s="40">
        <f t="shared" ca="1" si="40"/>
        <v>24362</v>
      </c>
      <c r="H199" s="40">
        <f t="shared" ca="1" si="41"/>
        <v>56289</v>
      </c>
      <c r="I199" s="41">
        <f t="shared" ca="1" si="42"/>
        <v>15918688</v>
      </c>
      <c r="J199" s="42"/>
      <c r="K199" s="43"/>
      <c r="L199" s="43"/>
      <c r="M199" s="44">
        <f ca="1">IF(C199="","",M198)</f>
        <v>3238456</v>
      </c>
      <c r="N199" s="45">
        <f t="shared" ca="1" si="33"/>
        <v>19157144</v>
      </c>
      <c r="Q199" s="25">
        <f t="shared" ca="1" si="29"/>
        <v>24362</v>
      </c>
      <c r="R199" s="25">
        <f t="shared" ca="1" si="30"/>
        <v>56289</v>
      </c>
    </row>
    <row r="200" spans="2:18">
      <c r="B200" s="287"/>
      <c r="C200" s="36">
        <f t="shared" ca="1" si="31"/>
        <v>186</v>
      </c>
      <c r="D200" s="37">
        <f t="shared" ca="1" si="37"/>
        <v>1.83E-2</v>
      </c>
      <c r="E200" s="38">
        <f t="shared" ca="1" si="38"/>
        <v>177695</v>
      </c>
      <c r="F200" s="39">
        <f t="shared" ca="1" si="39"/>
        <v>80651</v>
      </c>
      <c r="G200" s="40">
        <f t="shared" ca="1" si="40"/>
        <v>24276</v>
      </c>
      <c r="H200" s="40">
        <f t="shared" ca="1" si="41"/>
        <v>56375</v>
      </c>
      <c r="I200" s="41">
        <f t="shared" ca="1" si="42"/>
        <v>15862313</v>
      </c>
      <c r="J200" s="46">
        <f ca="1">IF(C200="","",ROUNDDOWN(-PMT(D200/2,($E$5-C194/12)*2,M194),0))</f>
        <v>97044</v>
      </c>
      <c r="K200" s="47">
        <f ca="1">IF(C200="","",ROUND(M194*D200/2,0))</f>
        <v>29632</v>
      </c>
      <c r="L200" s="48">
        <f ca="1">IF(C200="","",J200-K200)</f>
        <v>67412</v>
      </c>
      <c r="M200" s="44">
        <f ca="1">IF(C200="","",M194-L200)</f>
        <v>3171044</v>
      </c>
      <c r="N200" s="45">
        <f t="shared" ca="1" si="33"/>
        <v>19033357</v>
      </c>
      <c r="Q200" s="25">
        <f t="shared" ca="1" si="29"/>
        <v>53908</v>
      </c>
      <c r="R200" s="25">
        <f t="shared" ca="1" si="30"/>
        <v>123787</v>
      </c>
    </row>
    <row r="201" spans="2:18">
      <c r="B201" s="287"/>
      <c r="C201" s="36">
        <f t="shared" ca="1" si="31"/>
        <v>187</v>
      </c>
      <c r="D201" s="37">
        <f t="shared" ca="1" si="37"/>
        <v>1.83E-2</v>
      </c>
      <c r="E201" s="38">
        <f t="shared" ca="1" si="38"/>
        <v>80651</v>
      </c>
      <c r="F201" s="39">
        <f t="shared" ca="1" si="39"/>
        <v>80651</v>
      </c>
      <c r="G201" s="40">
        <f t="shared" ca="1" si="40"/>
        <v>24190</v>
      </c>
      <c r="H201" s="40">
        <f t="shared" ca="1" si="41"/>
        <v>56461</v>
      </c>
      <c r="I201" s="41">
        <f t="shared" ca="1" si="42"/>
        <v>15805852</v>
      </c>
      <c r="J201" s="42"/>
      <c r="K201" s="43"/>
      <c r="L201" s="43"/>
      <c r="M201" s="44">
        <f ca="1">IF(C201="","",M200)</f>
        <v>3171044</v>
      </c>
      <c r="N201" s="45">
        <f t="shared" ca="1" si="33"/>
        <v>18976896</v>
      </c>
      <c r="Q201" s="25">
        <f t="shared" ca="1" si="29"/>
        <v>24190</v>
      </c>
      <c r="R201" s="25">
        <f t="shared" ca="1" si="30"/>
        <v>56461</v>
      </c>
    </row>
    <row r="202" spans="2:18">
      <c r="B202" s="287"/>
      <c r="C202" s="36">
        <f t="shared" ca="1" si="31"/>
        <v>188</v>
      </c>
      <c r="D202" s="37">
        <f t="shared" ca="1" si="37"/>
        <v>1.83E-2</v>
      </c>
      <c r="E202" s="38">
        <f t="shared" ca="1" si="38"/>
        <v>80651</v>
      </c>
      <c r="F202" s="39">
        <f t="shared" ca="1" si="39"/>
        <v>80651</v>
      </c>
      <c r="G202" s="40">
        <f t="shared" ca="1" si="40"/>
        <v>24104</v>
      </c>
      <c r="H202" s="40">
        <f t="shared" ca="1" si="41"/>
        <v>56547</v>
      </c>
      <c r="I202" s="41">
        <f t="shared" ca="1" si="42"/>
        <v>15749305</v>
      </c>
      <c r="J202" s="42"/>
      <c r="K202" s="43"/>
      <c r="L202" s="43"/>
      <c r="M202" s="44">
        <f ca="1">IF(C202="","",M201)</f>
        <v>3171044</v>
      </c>
      <c r="N202" s="45">
        <f t="shared" ca="1" si="33"/>
        <v>18920349</v>
      </c>
      <c r="Q202" s="25">
        <f t="shared" ca="1" si="29"/>
        <v>24104</v>
      </c>
      <c r="R202" s="25">
        <f t="shared" ca="1" si="30"/>
        <v>56547</v>
      </c>
    </row>
    <row r="203" spans="2:18">
      <c r="B203" s="287"/>
      <c r="C203" s="36">
        <f t="shared" ca="1" si="31"/>
        <v>189</v>
      </c>
      <c r="D203" s="37">
        <f t="shared" ca="1" si="37"/>
        <v>1.83E-2</v>
      </c>
      <c r="E203" s="38">
        <f t="shared" ca="1" si="38"/>
        <v>80651</v>
      </c>
      <c r="F203" s="39">
        <f t="shared" ca="1" si="39"/>
        <v>80651</v>
      </c>
      <c r="G203" s="40">
        <f t="shared" ca="1" si="40"/>
        <v>24018</v>
      </c>
      <c r="H203" s="40">
        <f t="shared" ca="1" si="41"/>
        <v>56633</v>
      </c>
      <c r="I203" s="41">
        <f t="shared" ca="1" si="42"/>
        <v>15692672</v>
      </c>
      <c r="J203" s="42"/>
      <c r="K203" s="43"/>
      <c r="L203" s="43"/>
      <c r="M203" s="44">
        <f ca="1">IF(C203="","",M202)</f>
        <v>3171044</v>
      </c>
      <c r="N203" s="45">
        <f t="shared" ca="1" si="33"/>
        <v>18863716</v>
      </c>
      <c r="Q203" s="25">
        <f t="shared" ca="1" si="29"/>
        <v>24018</v>
      </c>
      <c r="R203" s="25">
        <f t="shared" ca="1" si="30"/>
        <v>56633</v>
      </c>
    </row>
    <row r="204" spans="2:18">
      <c r="B204" s="287"/>
      <c r="C204" s="36">
        <f t="shared" ca="1" si="31"/>
        <v>190</v>
      </c>
      <c r="D204" s="37">
        <f t="shared" ca="1" si="37"/>
        <v>1.83E-2</v>
      </c>
      <c r="E204" s="38">
        <f t="shared" ca="1" si="38"/>
        <v>80651</v>
      </c>
      <c r="F204" s="39">
        <f t="shared" ca="1" si="39"/>
        <v>80651</v>
      </c>
      <c r="G204" s="40">
        <f t="shared" ca="1" si="40"/>
        <v>23931</v>
      </c>
      <c r="H204" s="40">
        <f t="shared" ca="1" si="41"/>
        <v>56720</v>
      </c>
      <c r="I204" s="41">
        <f t="shared" ca="1" si="42"/>
        <v>15635952</v>
      </c>
      <c r="J204" s="42"/>
      <c r="K204" s="43"/>
      <c r="L204" s="43"/>
      <c r="M204" s="44">
        <f ca="1">IF(C204="","",M203)</f>
        <v>3171044</v>
      </c>
      <c r="N204" s="45">
        <f t="shared" ca="1" si="33"/>
        <v>18806996</v>
      </c>
      <c r="Q204" s="25">
        <f t="shared" ca="1" si="29"/>
        <v>23931</v>
      </c>
      <c r="R204" s="25">
        <f t="shared" ca="1" si="30"/>
        <v>56720</v>
      </c>
    </row>
    <row r="205" spans="2:18">
      <c r="B205" s="287"/>
      <c r="C205" s="36">
        <f t="shared" ca="1" si="31"/>
        <v>191</v>
      </c>
      <c r="D205" s="37">
        <f t="shared" ca="1" si="37"/>
        <v>1.83E-2</v>
      </c>
      <c r="E205" s="38">
        <f t="shared" ca="1" si="38"/>
        <v>80651</v>
      </c>
      <c r="F205" s="39">
        <f t="shared" ca="1" si="39"/>
        <v>80651</v>
      </c>
      <c r="G205" s="40">
        <f t="shared" ca="1" si="40"/>
        <v>23845</v>
      </c>
      <c r="H205" s="40">
        <f t="shared" ca="1" si="41"/>
        <v>56806</v>
      </c>
      <c r="I205" s="41">
        <f t="shared" ca="1" si="42"/>
        <v>15579146</v>
      </c>
      <c r="J205" s="42"/>
      <c r="K205" s="43"/>
      <c r="L205" s="43"/>
      <c r="M205" s="44">
        <f ca="1">IF(C205="","",M204)</f>
        <v>3171044</v>
      </c>
      <c r="N205" s="45">
        <f t="shared" ca="1" si="33"/>
        <v>18750190</v>
      </c>
      <c r="Q205" s="25">
        <f t="shared" ca="1" si="29"/>
        <v>23845</v>
      </c>
      <c r="R205" s="25">
        <f t="shared" ca="1" si="30"/>
        <v>56806</v>
      </c>
    </row>
    <row r="206" spans="2:18">
      <c r="B206" s="288"/>
      <c r="C206" s="49">
        <f t="shared" ca="1" si="31"/>
        <v>192</v>
      </c>
      <c r="D206" s="50">
        <f ca="1">IF(C206="","",VLOOKUP(C206/12,$H$3:$J$9,3,TRUE))</f>
        <v>1.83E-2</v>
      </c>
      <c r="E206" s="51">
        <f t="shared" ca="1" si="38"/>
        <v>177695</v>
      </c>
      <c r="F206" s="52">
        <f ca="1">IF(C206="","",IF($E$5*12=C206,I205+G206,F205))</f>
        <v>80651</v>
      </c>
      <c r="G206" s="53">
        <f t="shared" ca="1" si="40"/>
        <v>23758</v>
      </c>
      <c r="H206" s="53">
        <f ca="1">IF(C206="","",IF($E$5*12=C206,I205,F206-G206))</f>
        <v>56893</v>
      </c>
      <c r="I206" s="54">
        <f t="shared" ca="1" si="42"/>
        <v>15522253</v>
      </c>
      <c r="J206" s="55">
        <f ca="1">IF(C206="","",IF($E$5*12=C206,M205+K206,J200))</f>
        <v>97044</v>
      </c>
      <c r="K206" s="56">
        <f ca="1">IF(C206="","",ROUND(M200*D206/2,0))</f>
        <v>29015</v>
      </c>
      <c r="L206" s="57">
        <f ca="1">IF(C206="","",IF($E$5*2=C206/6,M205,J206-K206))</f>
        <v>68029</v>
      </c>
      <c r="M206" s="58">
        <f ca="1">IF(C206="","",M200-L206)</f>
        <v>3103015</v>
      </c>
      <c r="N206" s="59">
        <f t="shared" ca="1" si="33"/>
        <v>18625268</v>
      </c>
      <c r="Q206" s="25">
        <f t="shared" ca="1" si="29"/>
        <v>52773</v>
      </c>
      <c r="R206" s="25">
        <f t="shared" ca="1" si="30"/>
        <v>124922</v>
      </c>
    </row>
    <row r="207" spans="2:18">
      <c r="B207" s="286" t="str">
        <f ca="1">IF(C207="","",C218/12&amp;"年目")</f>
        <v>17年目</v>
      </c>
      <c r="C207" s="26">
        <f t="shared" ca="1" si="31"/>
        <v>193</v>
      </c>
      <c r="D207" s="27">
        <f t="shared" ref="D207:D217" ca="1" si="43">D208</f>
        <v>1.83E-2</v>
      </c>
      <c r="E207" s="28">
        <f t="shared" ca="1" si="38"/>
        <v>80651</v>
      </c>
      <c r="F207" s="29">
        <f t="shared" ca="1" si="39"/>
        <v>80651</v>
      </c>
      <c r="G207" s="30">
        <f t="shared" ca="1" si="40"/>
        <v>23671</v>
      </c>
      <c r="H207" s="30">
        <f t="shared" ca="1" si="41"/>
        <v>56980</v>
      </c>
      <c r="I207" s="31">
        <f t="shared" ca="1" si="42"/>
        <v>15465273</v>
      </c>
      <c r="J207" s="32"/>
      <c r="K207" s="33"/>
      <c r="L207" s="33"/>
      <c r="M207" s="34">
        <f ca="1">IF(C207="","",M206)</f>
        <v>3103015</v>
      </c>
      <c r="N207" s="35">
        <f t="shared" ca="1" si="33"/>
        <v>18568288</v>
      </c>
      <c r="Q207" s="25">
        <f t="shared" ca="1" si="29"/>
        <v>23671</v>
      </c>
      <c r="R207" s="25">
        <f t="shared" ca="1" si="30"/>
        <v>56980</v>
      </c>
    </row>
    <row r="208" spans="2:18">
      <c r="B208" s="287"/>
      <c r="C208" s="36">
        <f t="shared" ca="1" si="31"/>
        <v>194</v>
      </c>
      <c r="D208" s="37">
        <f t="shared" ca="1" si="43"/>
        <v>1.83E-2</v>
      </c>
      <c r="E208" s="38">
        <f t="shared" ca="1" si="38"/>
        <v>80651</v>
      </c>
      <c r="F208" s="39">
        <f t="shared" ca="1" si="39"/>
        <v>80651</v>
      </c>
      <c r="G208" s="40">
        <f t="shared" ca="1" si="40"/>
        <v>23585</v>
      </c>
      <c r="H208" s="40">
        <f t="shared" ca="1" si="41"/>
        <v>57066</v>
      </c>
      <c r="I208" s="41">
        <f t="shared" ca="1" si="42"/>
        <v>15408207</v>
      </c>
      <c r="J208" s="42"/>
      <c r="K208" s="43"/>
      <c r="L208" s="43"/>
      <c r="M208" s="44">
        <f ca="1">IF(C208="","",M207)</f>
        <v>3103015</v>
      </c>
      <c r="N208" s="45">
        <f t="shared" ca="1" si="33"/>
        <v>18511222</v>
      </c>
      <c r="Q208" s="25">
        <f t="shared" ref="Q208:Q271" ca="1" si="44">IF(C208="","",G208+K208)</f>
        <v>23585</v>
      </c>
      <c r="R208" s="25">
        <f t="shared" ref="R208:R271" ca="1" si="45">IF(C208="","",H208+L208)</f>
        <v>57066</v>
      </c>
    </row>
    <row r="209" spans="2:18">
      <c r="B209" s="287"/>
      <c r="C209" s="36">
        <f t="shared" ref="C209:C272" ca="1" si="46">IF(C208="","",IF($E$5*12&lt;C208+1,"",C208+1))</f>
        <v>195</v>
      </c>
      <c r="D209" s="37">
        <f t="shared" ca="1" si="43"/>
        <v>1.83E-2</v>
      </c>
      <c r="E209" s="38">
        <f t="shared" ca="1" si="38"/>
        <v>80651</v>
      </c>
      <c r="F209" s="39">
        <f t="shared" ca="1" si="39"/>
        <v>80651</v>
      </c>
      <c r="G209" s="40">
        <f t="shared" ca="1" si="40"/>
        <v>23498</v>
      </c>
      <c r="H209" s="40">
        <f t="shared" ca="1" si="41"/>
        <v>57153</v>
      </c>
      <c r="I209" s="41">
        <f t="shared" ca="1" si="42"/>
        <v>15351054</v>
      </c>
      <c r="J209" s="42"/>
      <c r="K209" s="43"/>
      <c r="L209" s="43"/>
      <c r="M209" s="44">
        <f ca="1">IF(C209="","",M208)</f>
        <v>3103015</v>
      </c>
      <c r="N209" s="45">
        <f t="shared" ca="1" si="33"/>
        <v>18454069</v>
      </c>
      <c r="Q209" s="25">
        <f t="shared" ca="1" si="44"/>
        <v>23498</v>
      </c>
      <c r="R209" s="25">
        <f t="shared" ca="1" si="45"/>
        <v>57153</v>
      </c>
    </row>
    <row r="210" spans="2:18">
      <c r="B210" s="287"/>
      <c r="C210" s="36">
        <f t="shared" ca="1" si="46"/>
        <v>196</v>
      </c>
      <c r="D210" s="37">
        <f t="shared" ca="1" si="43"/>
        <v>1.83E-2</v>
      </c>
      <c r="E210" s="38">
        <f t="shared" ca="1" si="38"/>
        <v>80651</v>
      </c>
      <c r="F210" s="39">
        <f t="shared" ca="1" si="39"/>
        <v>80651</v>
      </c>
      <c r="G210" s="40">
        <f t="shared" ca="1" si="40"/>
        <v>23410</v>
      </c>
      <c r="H210" s="40">
        <f t="shared" ca="1" si="41"/>
        <v>57241</v>
      </c>
      <c r="I210" s="41">
        <f t="shared" ca="1" si="42"/>
        <v>15293813</v>
      </c>
      <c r="J210" s="42"/>
      <c r="K210" s="43"/>
      <c r="L210" s="43"/>
      <c r="M210" s="44">
        <f ca="1">IF(C210="","",M209)</f>
        <v>3103015</v>
      </c>
      <c r="N210" s="45">
        <f t="shared" ca="1" si="33"/>
        <v>18396828</v>
      </c>
      <c r="Q210" s="25">
        <f t="shared" ca="1" si="44"/>
        <v>23410</v>
      </c>
      <c r="R210" s="25">
        <f t="shared" ca="1" si="45"/>
        <v>57241</v>
      </c>
    </row>
    <row r="211" spans="2:18">
      <c r="B211" s="287"/>
      <c r="C211" s="36">
        <f t="shared" ca="1" si="46"/>
        <v>197</v>
      </c>
      <c r="D211" s="37">
        <f t="shared" ca="1" si="43"/>
        <v>1.83E-2</v>
      </c>
      <c r="E211" s="38">
        <f t="shared" ca="1" si="38"/>
        <v>80651</v>
      </c>
      <c r="F211" s="39">
        <f t="shared" ca="1" si="39"/>
        <v>80651</v>
      </c>
      <c r="G211" s="40">
        <f t="shared" ca="1" si="40"/>
        <v>23323</v>
      </c>
      <c r="H211" s="40">
        <f t="shared" ca="1" si="41"/>
        <v>57328</v>
      </c>
      <c r="I211" s="41">
        <f t="shared" ca="1" si="42"/>
        <v>15236485</v>
      </c>
      <c r="J211" s="42"/>
      <c r="K211" s="43"/>
      <c r="L211" s="43"/>
      <c r="M211" s="44">
        <f ca="1">IF(C211="","",M210)</f>
        <v>3103015</v>
      </c>
      <c r="N211" s="45">
        <f t="shared" ca="1" si="33"/>
        <v>18339500</v>
      </c>
      <c r="Q211" s="25">
        <f t="shared" ca="1" si="44"/>
        <v>23323</v>
      </c>
      <c r="R211" s="25">
        <f t="shared" ca="1" si="45"/>
        <v>57328</v>
      </c>
    </row>
    <row r="212" spans="2:18">
      <c r="B212" s="287"/>
      <c r="C212" s="36">
        <f t="shared" ca="1" si="46"/>
        <v>198</v>
      </c>
      <c r="D212" s="37">
        <f t="shared" ca="1" si="43"/>
        <v>1.83E-2</v>
      </c>
      <c r="E212" s="38">
        <f t="shared" ca="1" si="38"/>
        <v>177695</v>
      </c>
      <c r="F212" s="39">
        <f t="shared" ca="1" si="39"/>
        <v>80651</v>
      </c>
      <c r="G212" s="40">
        <f t="shared" ca="1" si="40"/>
        <v>23236</v>
      </c>
      <c r="H212" s="40">
        <f t="shared" ca="1" si="41"/>
        <v>57415</v>
      </c>
      <c r="I212" s="41">
        <f t="shared" ca="1" si="42"/>
        <v>15179070</v>
      </c>
      <c r="J212" s="46">
        <f ca="1">IF(C212="","",J206)</f>
        <v>97044</v>
      </c>
      <c r="K212" s="47">
        <f ca="1">IF(C212="","",ROUND(M206*D212/2,0))</f>
        <v>28393</v>
      </c>
      <c r="L212" s="48">
        <f ca="1">IF(C212="","",J212-K212)</f>
        <v>68651</v>
      </c>
      <c r="M212" s="44">
        <f ca="1">IF(C212="","",M206-L212)</f>
        <v>3034364</v>
      </c>
      <c r="N212" s="45">
        <f t="shared" ca="1" si="33"/>
        <v>18213434</v>
      </c>
      <c r="Q212" s="25">
        <f t="shared" ca="1" si="44"/>
        <v>51629</v>
      </c>
      <c r="R212" s="25">
        <f t="shared" ca="1" si="45"/>
        <v>126066</v>
      </c>
    </row>
    <row r="213" spans="2:18">
      <c r="B213" s="287"/>
      <c r="C213" s="36">
        <f t="shared" ca="1" si="46"/>
        <v>199</v>
      </c>
      <c r="D213" s="37">
        <f t="shared" ca="1" si="43"/>
        <v>1.83E-2</v>
      </c>
      <c r="E213" s="38">
        <f t="shared" ca="1" si="38"/>
        <v>80651</v>
      </c>
      <c r="F213" s="39">
        <f t="shared" ca="1" si="39"/>
        <v>80651</v>
      </c>
      <c r="G213" s="40">
        <f t="shared" ca="1" si="40"/>
        <v>23148</v>
      </c>
      <c r="H213" s="40">
        <f t="shared" ca="1" si="41"/>
        <v>57503</v>
      </c>
      <c r="I213" s="41">
        <f t="shared" ca="1" si="42"/>
        <v>15121567</v>
      </c>
      <c r="J213" s="42"/>
      <c r="K213" s="43"/>
      <c r="L213" s="43"/>
      <c r="M213" s="44">
        <f ca="1">IF(C213="","",M212)</f>
        <v>3034364</v>
      </c>
      <c r="N213" s="45">
        <f t="shared" ref="N213:N276" ca="1" si="47">IF(C213="","",I213+M213)</f>
        <v>18155931</v>
      </c>
      <c r="Q213" s="25">
        <f t="shared" ca="1" si="44"/>
        <v>23148</v>
      </c>
      <c r="R213" s="25">
        <f t="shared" ca="1" si="45"/>
        <v>57503</v>
      </c>
    </row>
    <row r="214" spans="2:18">
      <c r="B214" s="287"/>
      <c r="C214" s="36">
        <f t="shared" ca="1" si="46"/>
        <v>200</v>
      </c>
      <c r="D214" s="37">
        <f t="shared" ca="1" si="43"/>
        <v>1.83E-2</v>
      </c>
      <c r="E214" s="38">
        <f t="shared" ca="1" si="38"/>
        <v>80651</v>
      </c>
      <c r="F214" s="39">
        <f t="shared" ca="1" si="39"/>
        <v>80651</v>
      </c>
      <c r="G214" s="40">
        <f t="shared" ca="1" si="40"/>
        <v>23060</v>
      </c>
      <c r="H214" s="40">
        <f t="shared" ca="1" si="41"/>
        <v>57591</v>
      </c>
      <c r="I214" s="41">
        <f t="shared" ca="1" si="42"/>
        <v>15063976</v>
      </c>
      <c r="J214" s="42"/>
      <c r="K214" s="43"/>
      <c r="L214" s="43"/>
      <c r="M214" s="44">
        <f ca="1">IF(C214="","",M213)</f>
        <v>3034364</v>
      </c>
      <c r="N214" s="45">
        <f t="shared" ca="1" si="47"/>
        <v>18098340</v>
      </c>
      <c r="Q214" s="25">
        <f t="shared" ca="1" si="44"/>
        <v>23060</v>
      </c>
      <c r="R214" s="25">
        <f t="shared" ca="1" si="45"/>
        <v>57591</v>
      </c>
    </row>
    <row r="215" spans="2:18">
      <c r="B215" s="287"/>
      <c r="C215" s="36">
        <f t="shared" ca="1" si="46"/>
        <v>201</v>
      </c>
      <c r="D215" s="37">
        <f t="shared" ca="1" si="43"/>
        <v>1.83E-2</v>
      </c>
      <c r="E215" s="38">
        <f t="shared" ca="1" si="38"/>
        <v>80651</v>
      </c>
      <c r="F215" s="39">
        <f t="shared" ca="1" si="39"/>
        <v>80651</v>
      </c>
      <c r="G215" s="40">
        <f t="shared" ca="1" si="40"/>
        <v>22973</v>
      </c>
      <c r="H215" s="40">
        <f t="shared" ca="1" si="41"/>
        <v>57678</v>
      </c>
      <c r="I215" s="41">
        <f t="shared" ca="1" si="42"/>
        <v>15006298</v>
      </c>
      <c r="J215" s="42"/>
      <c r="K215" s="43"/>
      <c r="L215" s="43"/>
      <c r="M215" s="44">
        <f ca="1">IF(C215="","",M214)</f>
        <v>3034364</v>
      </c>
      <c r="N215" s="45">
        <f t="shared" ca="1" si="47"/>
        <v>18040662</v>
      </c>
      <c r="Q215" s="25">
        <f t="shared" ca="1" si="44"/>
        <v>22973</v>
      </c>
      <c r="R215" s="25">
        <f t="shared" ca="1" si="45"/>
        <v>57678</v>
      </c>
    </row>
    <row r="216" spans="2:18">
      <c r="B216" s="287"/>
      <c r="C216" s="36">
        <f t="shared" ca="1" si="46"/>
        <v>202</v>
      </c>
      <c r="D216" s="37">
        <f t="shared" ca="1" si="43"/>
        <v>1.83E-2</v>
      </c>
      <c r="E216" s="38">
        <f t="shared" ca="1" si="38"/>
        <v>80651</v>
      </c>
      <c r="F216" s="39">
        <f t="shared" ca="1" si="39"/>
        <v>80651</v>
      </c>
      <c r="G216" s="40">
        <f t="shared" ca="1" si="40"/>
        <v>22885</v>
      </c>
      <c r="H216" s="40">
        <f t="shared" ca="1" si="41"/>
        <v>57766</v>
      </c>
      <c r="I216" s="41">
        <f t="shared" ca="1" si="42"/>
        <v>14948532</v>
      </c>
      <c r="J216" s="42"/>
      <c r="K216" s="43"/>
      <c r="L216" s="43"/>
      <c r="M216" s="44">
        <f ca="1">IF(C216="","",M215)</f>
        <v>3034364</v>
      </c>
      <c r="N216" s="45">
        <f t="shared" ca="1" si="47"/>
        <v>17982896</v>
      </c>
      <c r="Q216" s="25">
        <f t="shared" ca="1" si="44"/>
        <v>22885</v>
      </c>
      <c r="R216" s="25">
        <f t="shared" ca="1" si="45"/>
        <v>57766</v>
      </c>
    </row>
    <row r="217" spans="2:18">
      <c r="B217" s="287"/>
      <c r="C217" s="36">
        <f t="shared" ca="1" si="46"/>
        <v>203</v>
      </c>
      <c r="D217" s="37">
        <f t="shared" ca="1" si="43"/>
        <v>1.83E-2</v>
      </c>
      <c r="E217" s="38">
        <f t="shared" ca="1" si="38"/>
        <v>80651</v>
      </c>
      <c r="F217" s="39">
        <f t="shared" ca="1" si="39"/>
        <v>80651</v>
      </c>
      <c r="G217" s="40">
        <f t="shared" ca="1" si="40"/>
        <v>22797</v>
      </c>
      <c r="H217" s="40">
        <f t="shared" ca="1" si="41"/>
        <v>57854</v>
      </c>
      <c r="I217" s="41">
        <f t="shared" ca="1" si="42"/>
        <v>14890678</v>
      </c>
      <c r="J217" s="42"/>
      <c r="K217" s="43"/>
      <c r="L217" s="43"/>
      <c r="M217" s="44">
        <f ca="1">IF(C217="","",M216)</f>
        <v>3034364</v>
      </c>
      <c r="N217" s="45">
        <f t="shared" ca="1" si="47"/>
        <v>17925042</v>
      </c>
      <c r="Q217" s="25">
        <f t="shared" ca="1" si="44"/>
        <v>22797</v>
      </c>
      <c r="R217" s="25">
        <f t="shared" ca="1" si="45"/>
        <v>57854</v>
      </c>
    </row>
    <row r="218" spans="2:18">
      <c r="B218" s="288"/>
      <c r="C218" s="49">
        <f t="shared" ca="1" si="46"/>
        <v>204</v>
      </c>
      <c r="D218" s="50">
        <f ca="1">IF(C218="","",VLOOKUP(C218/12,$H$3:$J$9,3,TRUE))</f>
        <v>1.83E-2</v>
      </c>
      <c r="E218" s="51">
        <f t="shared" ca="1" si="38"/>
        <v>177695</v>
      </c>
      <c r="F218" s="52">
        <f ca="1">IF(C218="","",IF($E$5*12=C218,I217+G218,F217))</f>
        <v>80651</v>
      </c>
      <c r="G218" s="53">
        <f t="shared" ca="1" si="40"/>
        <v>22708</v>
      </c>
      <c r="H218" s="53">
        <f ca="1">IF(C218="","",IF($E$5*12=C218,I217,F218-G218))</f>
        <v>57943</v>
      </c>
      <c r="I218" s="54">
        <f t="shared" ca="1" si="42"/>
        <v>14832735</v>
      </c>
      <c r="J218" s="55">
        <f ca="1">IF(C218="","",IF($E$5*12=C218,M217+K218,J212))</f>
        <v>97044</v>
      </c>
      <c r="K218" s="56">
        <f ca="1">IF(C218="","",ROUND(M212*D218/2,0))</f>
        <v>27764</v>
      </c>
      <c r="L218" s="57">
        <f ca="1">IF(C218="","",IF($E$5*2=C218/6,M217,J218-K218))</f>
        <v>69280</v>
      </c>
      <c r="M218" s="58">
        <f ca="1">IF(C218="","",M212-L218)</f>
        <v>2965084</v>
      </c>
      <c r="N218" s="59">
        <f t="shared" ca="1" si="47"/>
        <v>17797819</v>
      </c>
      <c r="Q218" s="25">
        <f t="shared" ca="1" si="44"/>
        <v>50472</v>
      </c>
      <c r="R218" s="25">
        <f t="shared" ca="1" si="45"/>
        <v>127223</v>
      </c>
    </row>
    <row r="219" spans="2:18">
      <c r="B219" s="286" t="str">
        <f ca="1">IF(C219="","",C230/12&amp;"年目")</f>
        <v>18年目</v>
      </c>
      <c r="C219" s="26">
        <f t="shared" ca="1" si="46"/>
        <v>205</v>
      </c>
      <c r="D219" s="27">
        <f t="shared" ref="D219:D229" ca="1" si="48">D220</f>
        <v>1.83E-2</v>
      </c>
      <c r="E219" s="28">
        <f t="shared" ca="1" si="38"/>
        <v>80651</v>
      </c>
      <c r="F219" s="29">
        <f t="shared" ca="1" si="39"/>
        <v>80651</v>
      </c>
      <c r="G219" s="30">
        <f t="shared" ca="1" si="40"/>
        <v>22620</v>
      </c>
      <c r="H219" s="30">
        <f t="shared" ca="1" si="41"/>
        <v>58031</v>
      </c>
      <c r="I219" s="31">
        <f t="shared" ca="1" si="42"/>
        <v>14774704</v>
      </c>
      <c r="J219" s="32"/>
      <c r="K219" s="33"/>
      <c r="L219" s="33"/>
      <c r="M219" s="34">
        <f ca="1">IF(C219="","",M218)</f>
        <v>2965084</v>
      </c>
      <c r="N219" s="35">
        <f t="shared" ca="1" si="47"/>
        <v>17739788</v>
      </c>
      <c r="Q219" s="25">
        <f t="shared" ca="1" si="44"/>
        <v>22620</v>
      </c>
      <c r="R219" s="25">
        <f t="shared" ca="1" si="45"/>
        <v>58031</v>
      </c>
    </row>
    <row r="220" spans="2:18">
      <c r="B220" s="287"/>
      <c r="C220" s="36">
        <f t="shared" ca="1" si="46"/>
        <v>206</v>
      </c>
      <c r="D220" s="37">
        <f t="shared" ca="1" si="48"/>
        <v>1.83E-2</v>
      </c>
      <c r="E220" s="38">
        <f t="shared" ca="1" si="38"/>
        <v>80651</v>
      </c>
      <c r="F220" s="39">
        <f t="shared" ca="1" si="39"/>
        <v>80651</v>
      </c>
      <c r="G220" s="40">
        <f t="shared" ca="1" si="40"/>
        <v>22531</v>
      </c>
      <c r="H220" s="40">
        <f t="shared" ca="1" si="41"/>
        <v>58120</v>
      </c>
      <c r="I220" s="41">
        <f t="shared" ca="1" si="42"/>
        <v>14716584</v>
      </c>
      <c r="J220" s="42"/>
      <c r="K220" s="43"/>
      <c r="L220" s="43"/>
      <c r="M220" s="44">
        <f ca="1">IF(C220="","",M219)</f>
        <v>2965084</v>
      </c>
      <c r="N220" s="45">
        <f t="shared" ca="1" si="47"/>
        <v>17681668</v>
      </c>
      <c r="Q220" s="25">
        <f t="shared" ca="1" si="44"/>
        <v>22531</v>
      </c>
      <c r="R220" s="25">
        <f t="shared" ca="1" si="45"/>
        <v>58120</v>
      </c>
    </row>
    <row r="221" spans="2:18">
      <c r="B221" s="287"/>
      <c r="C221" s="36">
        <f t="shared" ca="1" si="46"/>
        <v>207</v>
      </c>
      <c r="D221" s="37">
        <f t="shared" ca="1" si="48"/>
        <v>1.83E-2</v>
      </c>
      <c r="E221" s="38">
        <f t="shared" ca="1" si="38"/>
        <v>80651</v>
      </c>
      <c r="F221" s="39">
        <f t="shared" ca="1" si="39"/>
        <v>80651</v>
      </c>
      <c r="G221" s="40">
        <f t="shared" ca="1" si="40"/>
        <v>22443</v>
      </c>
      <c r="H221" s="40">
        <f t="shared" ca="1" si="41"/>
        <v>58208</v>
      </c>
      <c r="I221" s="41">
        <f t="shared" ca="1" si="42"/>
        <v>14658376</v>
      </c>
      <c r="J221" s="42"/>
      <c r="K221" s="43"/>
      <c r="L221" s="43"/>
      <c r="M221" s="44">
        <f ca="1">IF(C221="","",M220)</f>
        <v>2965084</v>
      </c>
      <c r="N221" s="45">
        <f t="shared" ca="1" si="47"/>
        <v>17623460</v>
      </c>
      <c r="Q221" s="25">
        <f t="shared" ca="1" si="44"/>
        <v>22443</v>
      </c>
      <c r="R221" s="25">
        <f t="shared" ca="1" si="45"/>
        <v>58208</v>
      </c>
    </row>
    <row r="222" spans="2:18">
      <c r="B222" s="287"/>
      <c r="C222" s="36">
        <f t="shared" ca="1" si="46"/>
        <v>208</v>
      </c>
      <c r="D222" s="37">
        <f t="shared" ca="1" si="48"/>
        <v>1.83E-2</v>
      </c>
      <c r="E222" s="38">
        <f t="shared" ca="1" si="38"/>
        <v>80651</v>
      </c>
      <c r="F222" s="39">
        <f t="shared" ca="1" si="39"/>
        <v>80651</v>
      </c>
      <c r="G222" s="40">
        <f t="shared" ca="1" si="40"/>
        <v>22354</v>
      </c>
      <c r="H222" s="40">
        <f t="shared" ca="1" si="41"/>
        <v>58297</v>
      </c>
      <c r="I222" s="41">
        <f t="shared" ca="1" si="42"/>
        <v>14600079</v>
      </c>
      <c r="J222" s="42"/>
      <c r="K222" s="43"/>
      <c r="L222" s="43"/>
      <c r="M222" s="44">
        <f ca="1">IF(C222="","",M221)</f>
        <v>2965084</v>
      </c>
      <c r="N222" s="45">
        <f t="shared" ca="1" si="47"/>
        <v>17565163</v>
      </c>
      <c r="Q222" s="25">
        <f t="shared" ca="1" si="44"/>
        <v>22354</v>
      </c>
      <c r="R222" s="25">
        <f t="shared" ca="1" si="45"/>
        <v>58297</v>
      </c>
    </row>
    <row r="223" spans="2:18">
      <c r="B223" s="287"/>
      <c r="C223" s="36">
        <f t="shared" ca="1" si="46"/>
        <v>209</v>
      </c>
      <c r="D223" s="37">
        <f t="shared" ca="1" si="48"/>
        <v>1.83E-2</v>
      </c>
      <c r="E223" s="38">
        <f t="shared" ca="1" si="38"/>
        <v>80651</v>
      </c>
      <c r="F223" s="39">
        <f t="shared" ca="1" si="39"/>
        <v>80651</v>
      </c>
      <c r="G223" s="40">
        <f t="shared" ca="1" si="40"/>
        <v>22265</v>
      </c>
      <c r="H223" s="40">
        <f t="shared" ca="1" si="41"/>
        <v>58386</v>
      </c>
      <c r="I223" s="41">
        <f t="shared" ca="1" si="42"/>
        <v>14541693</v>
      </c>
      <c r="J223" s="42"/>
      <c r="K223" s="43"/>
      <c r="L223" s="43"/>
      <c r="M223" s="44">
        <f ca="1">IF(C223="","",M222)</f>
        <v>2965084</v>
      </c>
      <c r="N223" s="45">
        <f t="shared" ca="1" si="47"/>
        <v>17506777</v>
      </c>
      <c r="Q223" s="25">
        <f t="shared" ca="1" si="44"/>
        <v>22265</v>
      </c>
      <c r="R223" s="25">
        <f t="shared" ca="1" si="45"/>
        <v>58386</v>
      </c>
    </row>
    <row r="224" spans="2:18">
      <c r="B224" s="287"/>
      <c r="C224" s="36">
        <f t="shared" ca="1" si="46"/>
        <v>210</v>
      </c>
      <c r="D224" s="37">
        <f t="shared" ca="1" si="48"/>
        <v>1.83E-2</v>
      </c>
      <c r="E224" s="38">
        <f t="shared" ca="1" si="38"/>
        <v>177695</v>
      </c>
      <c r="F224" s="39">
        <f t="shared" ca="1" si="39"/>
        <v>80651</v>
      </c>
      <c r="G224" s="40">
        <f t="shared" ca="1" si="40"/>
        <v>22176</v>
      </c>
      <c r="H224" s="40">
        <f t="shared" ca="1" si="41"/>
        <v>58475</v>
      </c>
      <c r="I224" s="41">
        <f t="shared" ca="1" si="42"/>
        <v>14483218</v>
      </c>
      <c r="J224" s="46">
        <f ca="1">IF(C224="","",J218)</f>
        <v>97044</v>
      </c>
      <c r="K224" s="47">
        <f ca="1">IF(C224="","",ROUND(M218*D224/2,0))</f>
        <v>27131</v>
      </c>
      <c r="L224" s="48">
        <f ca="1">IF(C224="","",J224-K224)</f>
        <v>69913</v>
      </c>
      <c r="M224" s="44">
        <f ca="1">IF(C224="","",M218-L224)</f>
        <v>2895171</v>
      </c>
      <c r="N224" s="45">
        <f t="shared" ca="1" si="47"/>
        <v>17378389</v>
      </c>
      <c r="Q224" s="25">
        <f t="shared" ca="1" si="44"/>
        <v>49307</v>
      </c>
      <c r="R224" s="25">
        <f t="shared" ca="1" si="45"/>
        <v>128388</v>
      </c>
    </row>
    <row r="225" spans="2:18">
      <c r="B225" s="287"/>
      <c r="C225" s="36">
        <f t="shared" ca="1" si="46"/>
        <v>211</v>
      </c>
      <c r="D225" s="37">
        <f t="shared" ca="1" si="48"/>
        <v>1.83E-2</v>
      </c>
      <c r="E225" s="38">
        <f t="shared" ca="1" si="38"/>
        <v>80651</v>
      </c>
      <c r="F225" s="39">
        <f t="shared" ca="1" si="39"/>
        <v>80651</v>
      </c>
      <c r="G225" s="40">
        <f t="shared" ca="1" si="40"/>
        <v>22087</v>
      </c>
      <c r="H225" s="40">
        <f t="shared" ca="1" si="41"/>
        <v>58564</v>
      </c>
      <c r="I225" s="41">
        <f t="shared" ca="1" si="42"/>
        <v>14424654</v>
      </c>
      <c r="J225" s="42"/>
      <c r="K225" s="43"/>
      <c r="L225" s="43"/>
      <c r="M225" s="44">
        <f ca="1">IF(C225="","",M224)</f>
        <v>2895171</v>
      </c>
      <c r="N225" s="45">
        <f t="shared" ca="1" si="47"/>
        <v>17319825</v>
      </c>
      <c r="Q225" s="25">
        <f t="shared" ca="1" si="44"/>
        <v>22087</v>
      </c>
      <c r="R225" s="25">
        <f t="shared" ca="1" si="45"/>
        <v>58564</v>
      </c>
    </row>
    <row r="226" spans="2:18">
      <c r="B226" s="287"/>
      <c r="C226" s="36">
        <f t="shared" ca="1" si="46"/>
        <v>212</v>
      </c>
      <c r="D226" s="37">
        <f t="shared" ca="1" si="48"/>
        <v>1.83E-2</v>
      </c>
      <c r="E226" s="38">
        <f t="shared" ca="1" si="38"/>
        <v>80651</v>
      </c>
      <c r="F226" s="39">
        <f t="shared" ca="1" si="39"/>
        <v>80651</v>
      </c>
      <c r="G226" s="40">
        <f t="shared" ca="1" si="40"/>
        <v>21998</v>
      </c>
      <c r="H226" s="40">
        <f t="shared" ca="1" si="41"/>
        <v>58653</v>
      </c>
      <c r="I226" s="41">
        <f t="shared" ca="1" si="42"/>
        <v>14366001</v>
      </c>
      <c r="J226" s="42"/>
      <c r="K226" s="43"/>
      <c r="L226" s="43"/>
      <c r="M226" s="44">
        <f ca="1">IF(C226="","",M225)</f>
        <v>2895171</v>
      </c>
      <c r="N226" s="45">
        <f t="shared" ca="1" si="47"/>
        <v>17261172</v>
      </c>
      <c r="Q226" s="25">
        <f t="shared" ca="1" si="44"/>
        <v>21998</v>
      </c>
      <c r="R226" s="25">
        <f t="shared" ca="1" si="45"/>
        <v>58653</v>
      </c>
    </row>
    <row r="227" spans="2:18">
      <c r="B227" s="287"/>
      <c r="C227" s="36">
        <f t="shared" ca="1" si="46"/>
        <v>213</v>
      </c>
      <c r="D227" s="37">
        <f t="shared" ca="1" si="48"/>
        <v>1.83E-2</v>
      </c>
      <c r="E227" s="38">
        <f t="shared" ca="1" si="38"/>
        <v>80651</v>
      </c>
      <c r="F227" s="39">
        <f t="shared" ca="1" si="39"/>
        <v>80651</v>
      </c>
      <c r="G227" s="40">
        <f t="shared" ca="1" si="40"/>
        <v>21908</v>
      </c>
      <c r="H227" s="40">
        <f t="shared" ca="1" si="41"/>
        <v>58743</v>
      </c>
      <c r="I227" s="41">
        <f t="shared" ca="1" si="42"/>
        <v>14307258</v>
      </c>
      <c r="J227" s="42"/>
      <c r="K227" s="43"/>
      <c r="L227" s="43"/>
      <c r="M227" s="44">
        <f ca="1">IF(C227="","",M226)</f>
        <v>2895171</v>
      </c>
      <c r="N227" s="45">
        <f t="shared" ca="1" si="47"/>
        <v>17202429</v>
      </c>
      <c r="Q227" s="25">
        <f t="shared" ca="1" si="44"/>
        <v>21908</v>
      </c>
      <c r="R227" s="25">
        <f t="shared" ca="1" si="45"/>
        <v>58743</v>
      </c>
    </row>
    <row r="228" spans="2:18">
      <c r="B228" s="287"/>
      <c r="C228" s="36">
        <f t="shared" ca="1" si="46"/>
        <v>214</v>
      </c>
      <c r="D228" s="37">
        <f t="shared" ca="1" si="48"/>
        <v>1.83E-2</v>
      </c>
      <c r="E228" s="38">
        <f t="shared" ca="1" si="38"/>
        <v>80651</v>
      </c>
      <c r="F228" s="39">
        <f t="shared" ca="1" si="39"/>
        <v>80651</v>
      </c>
      <c r="G228" s="40">
        <f t="shared" ca="1" si="40"/>
        <v>21819</v>
      </c>
      <c r="H228" s="40">
        <f t="shared" ca="1" si="41"/>
        <v>58832</v>
      </c>
      <c r="I228" s="41">
        <f t="shared" ca="1" si="42"/>
        <v>14248426</v>
      </c>
      <c r="J228" s="42"/>
      <c r="K228" s="43"/>
      <c r="L228" s="43"/>
      <c r="M228" s="44">
        <f ca="1">IF(C228="","",M227)</f>
        <v>2895171</v>
      </c>
      <c r="N228" s="45">
        <f t="shared" ca="1" si="47"/>
        <v>17143597</v>
      </c>
      <c r="Q228" s="25">
        <f t="shared" ca="1" si="44"/>
        <v>21819</v>
      </c>
      <c r="R228" s="25">
        <f t="shared" ca="1" si="45"/>
        <v>58832</v>
      </c>
    </row>
    <row r="229" spans="2:18">
      <c r="B229" s="287"/>
      <c r="C229" s="36">
        <f t="shared" ca="1" si="46"/>
        <v>215</v>
      </c>
      <c r="D229" s="37">
        <f t="shared" ca="1" si="48"/>
        <v>1.83E-2</v>
      </c>
      <c r="E229" s="38">
        <f t="shared" ca="1" si="38"/>
        <v>80651</v>
      </c>
      <c r="F229" s="39">
        <f t="shared" ca="1" si="39"/>
        <v>80651</v>
      </c>
      <c r="G229" s="40">
        <f t="shared" ca="1" si="40"/>
        <v>21729</v>
      </c>
      <c r="H229" s="40">
        <f t="shared" ca="1" si="41"/>
        <v>58922</v>
      </c>
      <c r="I229" s="41">
        <f t="shared" ca="1" si="42"/>
        <v>14189504</v>
      </c>
      <c r="J229" s="42"/>
      <c r="K229" s="43"/>
      <c r="L229" s="43"/>
      <c r="M229" s="44">
        <f ca="1">IF(C229="","",M228)</f>
        <v>2895171</v>
      </c>
      <c r="N229" s="45">
        <f t="shared" ca="1" si="47"/>
        <v>17084675</v>
      </c>
      <c r="Q229" s="25">
        <f t="shared" ca="1" si="44"/>
        <v>21729</v>
      </c>
      <c r="R229" s="25">
        <f t="shared" ca="1" si="45"/>
        <v>58922</v>
      </c>
    </row>
    <row r="230" spans="2:18">
      <c r="B230" s="288"/>
      <c r="C230" s="49">
        <f t="shared" ca="1" si="46"/>
        <v>216</v>
      </c>
      <c r="D230" s="50">
        <f ca="1">IF(C230="","",VLOOKUP(C230/12,$H$3:$J$9,3,TRUE))</f>
        <v>1.83E-2</v>
      </c>
      <c r="E230" s="51">
        <f t="shared" ca="1" si="38"/>
        <v>177695</v>
      </c>
      <c r="F230" s="52">
        <f ca="1">IF(C230="","",IF($E$5*12=C230,I229+G230,F229))</f>
        <v>80651</v>
      </c>
      <c r="G230" s="53">
        <f t="shared" ca="1" si="40"/>
        <v>21639</v>
      </c>
      <c r="H230" s="53">
        <f ca="1">IF(C230="","",IF($E$5*12=C230,I229,F230-G230))</f>
        <v>59012</v>
      </c>
      <c r="I230" s="54">
        <f t="shared" ca="1" si="42"/>
        <v>14130492</v>
      </c>
      <c r="J230" s="55">
        <f ca="1">IF(C230="","",IF($E$5*12=C230,M229+K230,J224))</f>
        <v>97044</v>
      </c>
      <c r="K230" s="56">
        <f ca="1">IF(C230="","",ROUND(M224*D230/2,0))</f>
        <v>26491</v>
      </c>
      <c r="L230" s="57">
        <f ca="1">IF(C230="","",IF($E$5*2=C230/6,M229,J230-K230))</f>
        <v>70553</v>
      </c>
      <c r="M230" s="58">
        <f ca="1">IF(C230="","",M224-L230)</f>
        <v>2824618</v>
      </c>
      <c r="N230" s="59">
        <f t="shared" ca="1" si="47"/>
        <v>16955110</v>
      </c>
      <c r="Q230" s="25">
        <f t="shared" ca="1" si="44"/>
        <v>48130</v>
      </c>
      <c r="R230" s="25">
        <f t="shared" ca="1" si="45"/>
        <v>129565</v>
      </c>
    </row>
    <row r="231" spans="2:18">
      <c r="B231" s="286" t="str">
        <f ca="1">IF(C231="","",C242/12&amp;"年目")</f>
        <v>19年目</v>
      </c>
      <c r="C231" s="26">
        <f t="shared" ca="1" si="46"/>
        <v>217</v>
      </c>
      <c r="D231" s="27">
        <f t="shared" ref="D231:D241" ca="1" si="49">D232</f>
        <v>1.83E-2</v>
      </c>
      <c r="E231" s="28">
        <f t="shared" ca="1" si="38"/>
        <v>80651</v>
      </c>
      <c r="F231" s="29">
        <f t="shared" ca="1" si="39"/>
        <v>80651</v>
      </c>
      <c r="G231" s="30">
        <f t="shared" ca="1" si="40"/>
        <v>21549</v>
      </c>
      <c r="H231" s="30">
        <f t="shared" ca="1" si="41"/>
        <v>59102</v>
      </c>
      <c r="I231" s="31">
        <f t="shared" ca="1" si="42"/>
        <v>14071390</v>
      </c>
      <c r="J231" s="32"/>
      <c r="K231" s="33"/>
      <c r="L231" s="33"/>
      <c r="M231" s="34">
        <f ca="1">IF(C231="","",M230)</f>
        <v>2824618</v>
      </c>
      <c r="N231" s="35">
        <f t="shared" ca="1" si="47"/>
        <v>16896008</v>
      </c>
      <c r="Q231" s="25">
        <f t="shared" ca="1" si="44"/>
        <v>21549</v>
      </c>
      <c r="R231" s="25">
        <f t="shared" ca="1" si="45"/>
        <v>59102</v>
      </c>
    </row>
    <row r="232" spans="2:18">
      <c r="B232" s="287"/>
      <c r="C232" s="36">
        <f t="shared" ca="1" si="46"/>
        <v>218</v>
      </c>
      <c r="D232" s="37">
        <f t="shared" ca="1" si="49"/>
        <v>1.83E-2</v>
      </c>
      <c r="E232" s="38">
        <f t="shared" ca="1" si="38"/>
        <v>80651</v>
      </c>
      <c r="F232" s="39">
        <f t="shared" ca="1" si="39"/>
        <v>80651</v>
      </c>
      <c r="G232" s="40">
        <f t="shared" ca="1" si="40"/>
        <v>21459</v>
      </c>
      <c r="H232" s="40">
        <f t="shared" ca="1" si="41"/>
        <v>59192</v>
      </c>
      <c r="I232" s="41">
        <f t="shared" ca="1" si="42"/>
        <v>14012198</v>
      </c>
      <c r="J232" s="42"/>
      <c r="K232" s="43"/>
      <c r="L232" s="43"/>
      <c r="M232" s="44">
        <f ca="1">IF(C232="","",M231)</f>
        <v>2824618</v>
      </c>
      <c r="N232" s="45">
        <f t="shared" ca="1" si="47"/>
        <v>16836816</v>
      </c>
      <c r="Q232" s="25">
        <f t="shared" ca="1" si="44"/>
        <v>21459</v>
      </c>
      <c r="R232" s="25">
        <f t="shared" ca="1" si="45"/>
        <v>59192</v>
      </c>
    </row>
    <row r="233" spans="2:18">
      <c r="B233" s="287"/>
      <c r="C233" s="36">
        <f t="shared" ca="1" si="46"/>
        <v>219</v>
      </c>
      <c r="D233" s="37">
        <f t="shared" ca="1" si="49"/>
        <v>1.83E-2</v>
      </c>
      <c r="E233" s="38">
        <f t="shared" ca="1" si="38"/>
        <v>80651</v>
      </c>
      <c r="F233" s="39">
        <f t="shared" ca="1" si="39"/>
        <v>80651</v>
      </c>
      <c r="G233" s="40">
        <f t="shared" ca="1" si="40"/>
        <v>21369</v>
      </c>
      <c r="H233" s="40">
        <f t="shared" ca="1" si="41"/>
        <v>59282</v>
      </c>
      <c r="I233" s="41">
        <f t="shared" ca="1" si="42"/>
        <v>13952916</v>
      </c>
      <c r="J233" s="42"/>
      <c r="K233" s="43"/>
      <c r="L233" s="43"/>
      <c r="M233" s="44">
        <f ca="1">IF(C233="","",M232)</f>
        <v>2824618</v>
      </c>
      <c r="N233" s="45">
        <f t="shared" ca="1" si="47"/>
        <v>16777534</v>
      </c>
      <c r="Q233" s="25">
        <f t="shared" ca="1" si="44"/>
        <v>21369</v>
      </c>
      <c r="R233" s="25">
        <f t="shared" ca="1" si="45"/>
        <v>59282</v>
      </c>
    </row>
    <row r="234" spans="2:18">
      <c r="B234" s="287"/>
      <c r="C234" s="36">
        <f t="shared" ca="1" si="46"/>
        <v>220</v>
      </c>
      <c r="D234" s="37">
        <f t="shared" ca="1" si="49"/>
        <v>1.83E-2</v>
      </c>
      <c r="E234" s="38">
        <f t="shared" ca="1" si="38"/>
        <v>80651</v>
      </c>
      <c r="F234" s="39">
        <f t="shared" ca="1" si="39"/>
        <v>80651</v>
      </c>
      <c r="G234" s="40">
        <f t="shared" ca="1" si="40"/>
        <v>21278</v>
      </c>
      <c r="H234" s="40">
        <f t="shared" ca="1" si="41"/>
        <v>59373</v>
      </c>
      <c r="I234" s="41">
        <f t="shared" ca="1" si="42"/>
        <v>13893543</v>
      </c>
      <c r="J234" s="42"/>
      <c r="K234" s="43"/>
      <c r="L234" s="43"/>
      <c r="M234" s="44">
        <f ca="1">IF(C234="","",M233)</f>
        <v>2824618</v>
      </c>
      <c r="N234" s="45">
        <f t="shared" ca="1" si="47"/>
        <v>16718161</v>
      </c>
      <c r="Q234" s="25">
        <f t="shared" ca="1" si="44"/>
        <v>21278</v>
      </c>
      <c r="R234" s="25">
        <f t="shared" ca="1" si="45"/>
        <v>59373</v>
      </c>
    </row>
    <row r="235" spans="2:18">
      <c r="B235" s="287"/>
      <c r="C235" s="36">
        <f t="shared" ca="1" si="46"/>
        <v>221</v>
      </c>
      <c r="D235" s="37">
        <f t="shared" ca="1" si="49"/>
        <v>1.83E-2</v>
      </c>
      <c r="E235" s="38">
        <f t="shared" ca="1" si="38"/>
        <v>80651</v>
      </c>
      <c r="F235" s="39">
        <f t="shared" ca="1" si="39"/>
        <v>80651</v>
      </c>
      <c r="G235" s="40">
        <f t="shared" ca="1" si="40"/>
        <v>21188</v>
      </c>
      <c r="H235" s="40">
        <f t="shared" ca="1" si="41"/>
        <v>59463</v>
      </c>
      <c r="I235" s="41">
        <f t="shared" ca="1" si="42"/>
        <v>13834080</v>
      </c>
      <c r="J235" s="42"/>
      <c r="K235" s="43"/>
      <c r="L235" s="43"/>
      <c r="M235" s="44">
        <f ca="1">IF(C235="","",M234)</f>
        <v>2824618</v>
      </c>
      <c r="N235" s="45">
        <f t="shared" ca="1" si="47"/>
        <v>16658698</v>
      </c>
      <c r="Q235" s="25">
        <f t="shared" ca="1" si="44"/>
        <v>21188</v>
      </c>
      <c r="R235" s="25">
        <f t="shared" ca="1" si="45"/>
        <v>59463</v>
      </c>
    </row>
    <row r="236" spans="2:18">
      <c r="B236" s="287"/>
      <c r="C236" s="36">
        <f t="shared" ca="1" si="46"/>
        <v>222</v>
      </c>
      <c r="D236" s="37">
        <f t="shared" ca="1" si="49"/>
        <v>1.83E-2</v>
      </c>
      <c r="E236" s="38">
        <f t="shared" ca="1" si="38"/>
        <v>177695</v>
      </c>
      <c r="F236" s="39">
        <f t="shared" ca="1" si="39"/>
        <v>80651</v>
      </c>
      <c r="G236" s="40">
        <f t="shared" ca="1" si="40"/>
        <v>21097</v>
      </c>
      <c r="H236" s="40">
        <f t="shared" ca="1" si="41"/>
        <v>59554</v>
      </c>
      <c r="I236" s="41">
        <f t="shared" ca="1" si="42"/>
        <v>13774526</v>
      </c>
      <c r="J236" s="46">
        <f ca="1">IF(C236="","",J230)</f>
        <v>97044</v>
      </c>
      <c r="K236" s="47">
        <f ca="1">IF(C236="","",ROUND(M230*D236/2,0))</f>
        <v>25845</v>
      </c>
      <c r="L236" s="48">
        <f ca="1">IF(C236="","",J236-K236)</f>
        <v>71199</v>
      </c>
      <c r="M236" s="44">
        <f ca="1">IF(C236="","",M230-L236)</f>
        <v>2753419</v>
      </c>
      <c r="N236" s="45">
        <f t="shared" ca="1" si="47"/>
        <v>16527945</v>
      </c>
      <c r="Q236" s="25">
        <f t="shared" ca="1" si="44"/>
        <v>46942</v>
      </c>
      <c r="R236" s="25">
        <f t="shared" ca="1" si="45"/>
        <v>130753</v>
      </c>
    </row>
    <row r="237" spans="2:18">
      <c r="B237" s="287"/>
      <c r="C237" s="36">
        <f t="shared" ca="1" si="46"/>
        <v>223</v>
      </c>
      <c r="D237" s="37">
        <f t="shared" ca="1" si="49"/>
        <v>1.83E-2</v>
      </c>
      <c r="E237" s="38">
        <f t="shared" ca="1" si="38"/>
        <v>80651</v>
      </c>
      <c r="F237" s="39">
        <f t="shared" ca="1" si="39"/>
        <v>80651</v>
      </c>
      <c r="G237" s="40">
        <f t="shared" ca="1" si="40"/>
        <v>21006</v>
      </c>
      <c r="H237" s="40">
        <f t="shared" ca="1" si="41"/>
        <v>59645</v>
      </c>
      <c r="I237" s="41">
        <f t="shared" ca="1" si="42"/>
        <v>13714881</v>
      </c>
      <c r="J237" s="42"/>
      <c r="K237" s="43"/>
      <c r="L237" s="43"/>
      <c r="M237" s="44">
        <f ca="1">IF(C237="","",M236)</f>
        <v>2753419</v>
      </c>
      <c r="N237" s="45">
        <f t="shared" ca="1" si="47"/>
        <v>16468300</v>
      </c>
      <c r="Q237" s="25">
        <f t="shared" ca="1" si="44"/>
        <v>21006</v>
      </c>
      <c r="R237" s="25">
        <f t="shared" ca="1" si="45"/>
        <v>59645</v>
      </c>
    </row>
    <row r="238" spans="2:18">
      <c r="B238" s="287"/>
      <c r="C238" s="36">
        <f t="shared" ca="1" si="46"/>
        <v>224</v>
      </c>
      <c r="D238" s="37">
        <f t="shared" ca="1" si="49"/>
        <v>1.83E-2</v>
      </c>
      <c r="E238" s="38">
        <f t="shared" ca="1" si="38"/>
        <v>80651</v>
      </c>
      <c r="F238" s="39">
        <f t="shared" ca="1" si="39"/>
        <v>80651</v>
      </c>
      <c r="G238" s="40">
        <f t="shared" ca="1" si="40"/>
        <v>20915</v>
      </c>
      <c r="H238" s="40">
        <f t="shared" ca="1" si="41"/>
        <v>59736</v>
      </c>
      <c r="I238" s="41">
        <f t="shared" ca="1" si="42"/>
        <v>13655145</v>
      </c>
      <c r="J238" s="42"/>
      <c r="K238" s="43"/>
      <c r="L238" s="43"/>
      <c r="M238" s="44">
        <f ca="1">IF(C238="","",M237)</f>
        <v>2753419</v>
      </c>
      <c r="N238" s="45">
        <f t="shared" ca="1" si="47"/>
        <v>16408564</v>
      </c>
      <c r="Q238" s="25">
        <f t="shared" ca="1" si="44"/>
        <v>20915</v>
      </c>
      <c r="R238" s="25">
        <f t="shared" ca="1" si="45"/>
        <v>59736</v>
      </c>
    </row>
    <row r="239" spans="2:18">
      <c r="B239" s="287"/>
      <c r="C239" s="36">
        <f t="shared" ca="1" si="46"/>
        <v>225</v>
      </c>
      <c r="D239" s="37">
        <f t="shared" ca="1" si="49"/>
        <v>1.83E-2</v>
      </c>
      <c r="E239" s="38">
        <f t="shared" ca="1" si="38"/>
        <v>80651</v>
      </c>
      <c r="F239" s="39">
        <f t="shared" ca="1" si="39"/>
        <v>80651</v>
      </c>
      <c r="G239" s="40">
        <f t="shared" ca="1" si="40"/>
        <v>20824</v>
      </c>
      <c r="H239" s="40">
        <f t="shared" ca="1" si="41"/>
        <v>59827</v>
      </c>
      <c r="I239" s="41">
        <f t="shared" ca="1" si="42"/>
        <v>13595318</v>
      </c>
      <c r="J239" s="42"/>
      <c r="K239" s="43"/>
      <c r="L239" s="43"/>
      <c r="M239" s="44">
        <f ca="1">IF(C239="","",M238)</f>
        <v>2753419</v>
      </c>
      <c r="N239" s="45">
        <f t="shared" ca="1" si="47"/>
        <v>16348737</v>
      </c>
      <c r="Q239" s="25">
        <f t="shared" ca="1" si="44"/>
        <v>20824</v>
      </c>
      <c r="R239" s="25">
        <f t="shared" ca="1" si="45"/>
        <v>59827</v>
      </c>
    </row>
    <row r="240" spans="2:18">
      <c r="B240" s="287"/>
      <c r="C240" s="36">
        <f t="shared" ca="1" si="46"/>
        <v>226</v>
      </c>
      <c r="D240" s="37">
        <f t="shared" ca="1" si="49"/>
        <v>1.83E-2</v>
      </c>
      <c r="E240" s="38">
        <f t="shared" ca="1" si="38"/>
        <v>80651</v>
      </c>
      <c r="F240" s="39">
        <f t="shared" ca="1" si="39"/>
        <v>80651</v>
      </c>
      <c r="G240" s="40">
        <f t="shared" ca="1" si="40"/>
        <v>20733</v>
      </c>
      <c r="H240" s="40">
        <f t="shared" ca="1" si="41"/>
        <v>59918</v>
      </c>
      <c r="I240" s="41">
        <f t="shared" ca="1" si="42"/>
        <v>13535400</v>
      </c>
      <c r="J240" s="42"/>
      <c r="K240" s="43"/>
      <c r="L240" s="43"/>
      <c r="M240" s="44">
        <f ca="1">IF(C240="","",M239)</f>
        <v>2753419</v>
      </c>
      <c r="N240" s="45">
        <f t="shared" ca="1" si="47"/>
        <v>16288819</v>
      </c>
      <c r="Q240" s="25">
        <f t="shared" ca="1" si="44"/>
        <v>20733</v>
      </c>
      <c r="R240" s="25">
        <f t="shared" ca="1" si="45"/>
        <v>59918</v>
      </c>
    </row>
    <row r="241" spans="2:18">
      <c r="B241" s="287"/>
      <c r="C241" s="36">
        <f t="shared" ca="1" si="46"/>
        <v>227</v>
      </c>
      <c r="D241" s="37">
        <f t="shared" ca="1" si="49"/>
        <v>1.83E-2</v>
      </c>
      <c r="E241" s="38">
        <f t="shared" ca="1" si="38"/>
        <v>80651</v>
      </c>
      <c r="F241" s="39">
        <f t="shared" ca="1" si="39"/>
        <v>80651</v>
      </c>
      <c r="G241" s="40">
        <f t="shared" ca="1" si="40"/>
        <v>20641</v>
      </c>
      <c r="H241" s="40">
        <f t="shared" ca="1" si="41"/>
        <v>60010</v>
      </c>
      <c r="I241" s="41">
        <f t="shared" ca="1" si="42"/>
        <v>13475390</v>
      </c>
      <c r="J241" s="42"/>
      <c r="K241" s="43"/>
      <c r="L241" s="43"/>
      <c r="M241" s="44">
        <f ca="1">IF(C241="","",M240)</f>
        <v>2753419</v>
      </c>
      <c r="N241" s="45">
        <f t="shared" ca="1" si="47"/>
        <v>16228809</v>
      </c>
      <c r="Q241" s="25">
        <f t="shared" ca="1" si="44"/>
        <v>20641</v>
      </c>
      <c r="R241" s="25">
        <f t="shared" ca="1" si="45"/>
        <v>60010</v>
      </c>
    </row>
    <row r="242" spans="2:18">
      <c r="B242" s="288"/>
      <c r="C242" s="49">
        <f t="shared" ca="1" si="46"/>
        <v>228</v>
      </c>
      <c r="D242" s="50">
        <f ca="1">IF(C242="","",VLOOKUP(C242/12,$H$3:$J$9,3,TRUE))</f>
        <v>1.83E-2</v>
      </c>
      <c r="E242" s="51">
        <f t="shared" ca="1" si="38"/>
        <v>177695</v>
      </c>
      <c r="F242" s="52">
        <f ca="1">IF(C242="","",IF($E$5*12=C242,I241+G242,F241))</f>
        <v>80651</v>
      </c>
      <c r="G242" s="53">
        <f t="shared" ca="1" si="40"/>
        <v>20550</v>
      </c>
      <c r="H242" s="53">
        <f ca="1">IF(C242="","",IF($E$5*12=C242,I241,F242-G242))</f>
        <v>60101</v>
      </c>
      <c r="I242" s="54">
        <f t="shared" ca="1" si="42"/>
        <v>13415289</v>
      </c>
      <c r="J242" s="55">
        <f ca="1">IF(C242="","",IF($E$5*12=C242,M241+K242,J236))</f>
        <v>97044</v>
      </c>
      <c r="K242" s="56">
        <f ca="1">IF(C242="","",ROUND(M236*D242/2,0))</f>
        <v>25194</v>
      </c>
      <c r="L242" s="57">
        <f ca="1">IF(C242="","",IF($E$5*2=C242/6,M241,J242-K242))</f>
        <v>71850</v>
      </c>
      <c r="M242" s="58">
        <f ca="1">IF(C242="","",M236-L242)</f>
        <v>2681569</v>
      </c>
      <c r="N242" s="59">
        <f t="shared" ca="1" si="47"/>
        <v>16096858</v>
      </c>
      <c r="Q242" s="25">
        <f t="shared" ca="1" si="44"/>
        <v>45744</v>
      </c>
      <c r="R242" s="25">
        <f t="shared" ca="1" si="45"/>
        <v>131951</v>
      </c>
    </row>
    <row r="243" spans="2:18">
      <c r="B243" s="286" t="str">
        <f ca="1">IF(C243="","",C254/12&amp;"年目")</f>
        <v>20年目</v>
      </c>
      <c r="C243" s="26">
        <f t="shared" ca="1" si="46"/>
        <v>229</v>
      </c>
      <c r="D243" s="27">
        <f t="shared" ref="D243:D253" ca="1" si="50">D244</f>
        <v>1.83E-2</v>
      </c>
      <c r="E243" s="28">
        <f t="shared" ca="1" si="38"/>
        <v>80651</v>
      </c>
      <c r="F243" s="29">
        <f t="shared" ca="1" si="39"/>
        <v>80651</v>
      </c>
      <c r="G243" s="30">
        <f t="shared" ca="1" si="40"/>
        <v>20458</v>
      </c>
      <c r="H243" s="30">
        <f t="shared" ca="1" si="41"/>
        <v>60193</v>
      </c>
      <c r="I243" s="31">
        <f t="shared" ca="1" si="42"/>
        <v>13355096</v>
      </c>
      <c r="J243" s="32"/>
      <c r="K243" s="33"/>
      <c r="L243" s="33"/>
      <c r="M243" s="34">
        <f ca="1">IF(C243="","",M242)</f>
        <v>2681569</v>
      </c>
      <c r="N243" s="35">
        <f t="shared" ca="1" si="47"/>
        <v>16036665</v>
      </c>
      <c r="Q243" s="25">
        <f t="shared" ca="1" si="44"/>
        <v>20458</v>
      </c>
      <c r="R243" s="25">
        <f t="shared" ca="1" si="45"/>
        <v>60193</v>
      </c>
    </row>
    <row r="244" spans="2:18">
      <c r="B244" s="287"/>
      <c r="C244" s="36">
        <f t="shared" ca="1" si="46"/>
        <v>230</v>
      </c>
      <c r="D244" s="37">
        <f t="shared" ca="1" si="50"/>
        <v>1.83E-2</v>
      </c>
      <c r="E244" s="38">
        <f t="shared" ca="1" si="38"/>
        <v>80651</v>
      </c>
      <c r="F244" s="39">
        <f t="shared" ca="1" si="39"/>
        <v>80651</v>
      </c>
      <c r="G244" s="40">
        <f t="shared" ca="1" si="40"/>
        <v>20367</v>
      </c>
      <c r="H244" s="40">
        <f t="shared" ca="1" si="41"/>
        <v>60284</v>
      </c>
      <c r="I244" s="41">
        <f t="shared" ca="1" si="42"/>
        <v>13294812</v>
      </c>
      <c r="J244" s="42"/>
      <c r="K244" s="43"/>
      <c r="L244" s="43"/>
      <c r="M244" s="44">
        <f ca="1">IF(C244="","",M243)</f>
        <v>2681569</v>
      </c>
      <c r="N244" s="45">
        <f t="shared" ca="1" si="47"/>
        <v>15976381</v>
      </c>
      <c r="Q244" s="25">
        <f t="shared" ca="1" si="44"/>
        <v>20367</v>
      </c>
      <c r="R244" s="25">
        <f t="shared" ca="1" si="45"/>
        <v>60284</v>
      </c>
    </row>
    <row r="245" spans="2:18">
      <c r="B245" s="287"/>
      <c r="C245" s="36">
        <f t="shared" ca="1" si="46"/>
        <v>231</v>
      </c>
      <c r="D245" s="37">
        <f t="shared" ca="1" si="50"/>
        <v>1.83E-2</v>
      </c>
      <c r="E245" s="38">
        <f t="shared" ca="1" si="38"/>
        <v>80651</v>
      </c>
      <c r="F245" s="39">
        <f t="shared" ca="1" si="39"/>
        <v>80651</v>
      </c>
      <c r="G245" s="40">
        <f t="shared" ca="1" si="40"/>
        <v>20275</v>
      </c>
      <c r="H245" s="40">
        <f t="shared" ca="1" si="41"/>
        <v>60376</v>
      </c>
      <c r="I245" s="41">
        <f t="shared" ca="1" si="42"/>
        <v>13234436</v>
      </c>
      <c r="J245" s="42"/>
      <c r="K245" s="43"/>
      <c r="L245" s="43"/>
      <c r="M245" s="44">
        <f ca="1">IF(C245="","",M244)</f>
        <v>2681569</v>
      </c>
      <c r="N245" s="45">
        <f t="shared" ca="1" si="47"/>
        <v>15916005</v>
      </c>
      <c r="Q245" s="25">
        <f t="shared" ca="1" si="44"/>
        <v>20275</v>
      </c>
      <c r="R245" s="25">
        <f t="shared" ca="1" si="45"/>
        <v>60376</v>
      </c>
    </row>
    <row r="246" spans="2:18">
      <c r="B246" s="287"/>
      <c r="C246" s="36">
        <f t="shared" ca="1" si="46"/>
        <v>232</v>
      </c>
      <c r="D246" s="37">
        <f t="shared" ca="1" si="50"/>
        <v>1.83E-2</v>
      </c>
      <c r="E246" s="38">
        <f t="shared" ca="1" si="38"/>
        <v>80651</v>
      </c>
      <c r="F246" s="39">
        <f t="shared" ca="1" si="39"/>
        <v>80651</v>
      </c>
      <c r="G246" s="40">
        <f t="shared" ca="1" si="40"/>
        <v>20183</v>
      </c>
      <c r="H246" s="40">
        <f t="shared" ca="1" si="41"/>
        <v>60468</v>
      </c>
      <c r="I246" s="41">
        <f t="shared" ca="1" si="42"/>
        <v>13173968</v>
      </c>
      <c r="J246" s="42"/>
      <c r="K246" s="43"/>
      <c r="L246" s="43"/>
      <c r="M246" s="44">
        <f ca="1">IF(C246="","",M245)</f>
        <v>2681569</v>
      </c>
      <c r="N246" s="45">
        <f t="shared" ca="1" si="47"/>
        <v>15855537</v>
      </c>
      <c r="Q246" s="25">
        <f t="shared" ca="1" si="44"/>
        <v>20183</v>
      </c>
      <c r="R246" s="25">
        <f t="shared" ca="1" si="45"/>
        <v>60468</v>
      </c>
    </row>
    <row r="247" spans="2:18">
      <c r="B247" s="287"/>
      <c r="C247" s="36">
        <f t="shared" ca="1" si="46"/>
        <v>233</v>
      </c>
      <c r="D247" s="37">
        <f t="shared" ca="1" si="50"/>
        <v>1.83E-2</v>
      </c>
      <c r="E247" s="38">
        <f t="shared" ca="1" si="38"/>
        <v>80651</v>
      </c>
      <c r="F247" s="39">
        <f t="shared" ca="1" si="39"/>
        <v>80651</v>
      </c>
      <c r="G247" s="40">
        <f t="shared" ca="1" si="40"/>
        <v>20090</v>
      </c>
      <c r="H247" s="40">
        <f t="shared" ca="1" si="41"/>
        <v>60561</v>
      </c>
      <c r="I247" s="41">
        <f t="shared" ca="1" si="42"/>
        <v>13113407</v>
      </c>
      <c r="J247" s="42"/>
      <c r="K247" s="43"/>
      <c r="L247" s="43"/>
      <c r="M247" s="44">
        <f ca="1">IF(C247="","",M246)</f>
        <v>2681569</v>
      </c>
      <c r="N247" s="45">
        <f t="shared" ca="1" si="47"/>
        <v>15794976</v>
      </c>
      <c r="Q247" s="25">
        <f t="shared" ca="1" si="44"/>
        <v>20090</v>
      </c>
      <c r="R247" s="25">
        <f t="shared" ca="1" si="45"/>
        <v>60561</v>
      </c>
    </row>
    <row r="248" spans="2:18">
      <c r="B248" s="287"/>
      <c r="C248" s="36">
        <f t="shared" ca="1" si="46"/>
        <v>234</v>
      </c>
      <c r="D248" s="37">
        <f t="shared" ca="1" si="50"/>
        <v>1.83E-2</v>
      </c>
      <c r="E248" s="38">
        <f t="shared" ca="1" si="38"/>
        <v>177695</v>
      </c>
      <c r="F248" s="39">
        <f t="shared" ca="1" si="39"/>
        <v>80651</v>
      </c>
      <c r="G248" s="40">
        <f t="shared" ca="1" si="40"/>
        <v>19998</v>
      </c>
      <c r="H248" s="40">
        <f t="shared" ca="1" si="41"/>
        <v>60653</v>
      </c>
      <c r="I248" s="41">
        <f t="shared" ca="1" si="42"/>
        <v>13052754</v>
      </c>
      <c r="J248" s="46">
        <f ca="1">IF(C248="","",J242)</f>
        <v>97044</v>
      </c>
      <c r="K248" s="47">
        <f ca="1">IF(C248="","",ROUND(M242*D248/2,0))</f>
        <v>24536</v>
      </c>
      <c r="L248" s="48">
        <f ca="1">IF(C248="","",J248-K248)</f>
        <v>72508</v>
      </c>
      <c r="M248" s="44">
        <f ca="1">IF(C248="","",M242-L248)</f>
        <v>2609061</v>
      </c>
      <c r="N248" s="45">
        <f t="shared" ca="1" si="47"/>
        <v>15661815</v>
      </c>
      <c r="Q248" s="25">
        <f t="shared" ca="1" si="44"/>
        <v>44534</v>
      </c>
      <c r="R248" s="25">
        <f t="shared" ca="1" si="45"/>
        <v>133161</v>
      </c>
    </row>
    <row r="249" spans="2:18">
      <c r="B249" s="287"/>
      <c r="C249" s="36">
        <f t="shared" ca="1" si="46"/>
        <v>235</v>
      </c>
      <c r="D249" s="37">
        <f t="shared" ca="1" si="50"/>
        <v>1.83E-2</v>
      </c>
      <c r="E249" s="38">
        <f t="shared" ca="1" si="38"/>
        <v>80651</v>
      </c>
      <c r="F249" s="39">
        <f t="shared" ca="1" si="39"/>
        <v>80651</v>
      </c>
      <c r="G249" s="40">
        <f t="shared" ca="1" si="40"/>
        <v>19905</v>
      </c>
      <c r="H249" s="40">
        <f t="shared" ca="1" si="41"/>
        <v>60746</v>
      </c>
      <c r="I249" s="41">
        <f t="shared" ca="1" si="42"/>
        <v>12992008</v>
      </c>
      <c r="J249" s="42"/>
      <c r="K249" s="43"/>
      <c r="L249" s="43"/>
      <c r="M249" s="44">
        <f ca="1">IF(C249="","",M248)</f>
        <v>2609061</v>
      </c>
      <c r="N249" s="45">
        <f t="shared" ca="1" si="47"/>
        <v>15601069</v>
      </c>
      <c r="Q249" s="25">
        <f t="shared" ca="1" si="44"/>
        <v>19905</v>
      </c>
      <c r="R249" s="25">
        <f t="shared" ca="1" si="45"/>
        <v>60746</v>
      </c>
    </row>
    <row r="250" spans="2:18">
      <c r="B250" s="287"/>
      <c r="C250" s="36">
        <f t="shared" ca="1" si="46"/>
        <v>236</v>
      </c>
      <c r="D250" s="37">
        <f t="shared" ca="1" si="50"/>
        <v>1.83E-2</v>
      </c>
      <c r="E250" s="38">
        <f t="shared" ca="1" si="38"/>
        <v>80651</v>
      </c>
      <c r="F250" s="39">
        <f t="shared" ca="1" si="39"/>
        <v>80651</v>
      </c>
      <c r="G250" s="40">
        <f t="shared" ca="1" si="40"/>
        <v>19813</v>
      </c>
      <c r="H250" s="40">
        <f t="shared" ca="1" si="41"/>
        <v>60838</v>
      </c>
      <c r="I250" s="41">
        <f t="shared" ca="1" si="42"/>
        <v>12931170</v>
      </c>
      <c r="J250" s="42"/>
      <c r="K250" s="43"/>
      <c r="L250" s="43"/>
      <c r="M250" s="44">
        <f ca="1">IF(C250="","",M249)</f>
        <v>2609061</v>
      </c>
      <c r="N250" s="45">
        <f t="shared" ca="1" si="47"/>
        <v>15540231</v>
      </c>
      <c r="Q250" s="25">
        <f t="shared" ca="1" si="44"/>
        <v>19813</v>
      </c>
      <c r="R250" s="25">
        <f t="shared" ca="1" si="45"/>
        <v>60838</v>
      </c>
    </row>
    <row r="251" spans="2:18">
      <c r="B251" s="287"/>
      <c r="C251" s="36">
        <f t="shared" ca="1" si="46"/>
        <v>237</v>
      </c>
      <c r="D251" s="37">
        <f t="shared" ca="1" si="50"/>
        <v>1.83E-2</v>
      </c>
      <c r="E251" s="38">
        <f t="shared" ca="1" si="38"/>
        <v>80651</v>
      </c>
      <c r="F251" s="39">
        <f t="shared" ca="1" si="39"/>
        <v>80651</v>
      </c>
      <c r="G251" s="40">
        <f t="shared" ca="1" si="40"/>
        <v>19720</v>
      </c>
      <c r="H251" s="40">
        <f t="shared" ca="1" si="41"/>
        <v>60931</v>
      </c>
      <c r="I251" s="41">
        <f t="shared" ca="1" si="42"/>
        <v>12870239</v>
      </c>
      <c r="J251" s="42"/>
      <c r="K251" s="43"/>
      <c r="L251" s="43"/>
      <c r="M251" s="44">
        <f ca="1">IF(C251="","",M250)</f>
        <v>2609061</v>
      </c>
      <c r="N251" s="45">
        <f t="shared" ca="1" si="47"/>
        <v>15479300</v>
      </c>
      <c r="Q251" s="25">
        <f t="shared" ca="1" si="44"/>
        <v>19720</v>
      </c>
      <c r="R251" s="25">
        <f t="shared" ca="1" si="45"/>
        <v>60931</v>
      </c>
    </row>
    <row r="252" spans="2:18">
      <c r="B252" s="287"/>
      <c r="C252" s="36">
        <f t="shared" ca="1" si="46"/>
        <v>238</v>
      </c>
      <c r="D252" s="37">
        <f t="shared" ca="1" si="50"/>
        <v>1.83E-2</v>
      </c>
      <c r="E252" s="38">
        <f t="shared" ca="1" si="38"/>
        <v>80651</v>
      </c>
      <c r="F252" s="39">
        <f t="shared" ca="1" si="39"/>
        <v>80651</v>
      </c>
      <c r="G252" s="40">
        <f t="shared" ca="1" si="40"/>
        <v>19627</v>
      </c>
      <c r="H252" s="40">
        <f t="shared" ca="1" si="41"/>
        <v>61024</v>
      </c>
      <c r="I252" s="41">
        <f t="shared" ca="1" si="42"/>
        <v>12809215</v>
      </c>
      <c r="J252" s="42"/>
      <c r="K252" s="43"/>
      <c r="L252" s="43"/>
      <c r="M252" s="44">
        <f ca="1">IF(C252="","",M251)</f>
        <v>2609061</v>
      </c>
      <c r="N252" s="45">
        <f t="shared" ca="1" si="47"/>
        <v>15418276</v>
      </c>
      <c r="Q252" s="25">
        <f t="shared" ca="1" si="44"/>
        <v>19627</v>
      </c>
      <c r="R252" s="25">
        <f t="shared" ca="1" si="45"/>
        <v>61024</v>
      </c>
    </row>
    <row r="253" spans="2:18">
      <c r="B253" s="287"/>
      <c r="C253" s="36">
        <f t="shared" ca="1" si="46"/>
        <v>239</v>
      </c>
      <c r="D253" s="37">
        <f t="shared" ca="1" si="50"/>
        <v>1.83E-2</v>
      </c>
      <c r="E253" s="38">
        <f t="shared" ca="1" si="38"/>
        <v>80651</v>
      </c>
      <c r="F253" s="39">
        <f t="shared" ca="1" si="39"/>
        <v>80651</v>
      </c>
      <c r="G253" s="40">
        <f t="shared" ca="1" si="40"/>
        <v>19534</v>
      </c>
      <c r="H253" s="40">
        <f t="shared" ca="1" si="41"/>
        <v>61117</v>
      </c>
      <c r="I253" s="41">
        <f t="shared" ca="1" si="42"/>
        <v>12748098</v>
      </c>
      <c r="J253" s="42"/>
      <c r="K253" s="43"/>
      <c r="L253" s="43"/>
      <c r="M253" s="44">
        <f ca="1">IF(C253="","",M252)</f>
        <v>2609061</v>
      </c>
      <c r="N253" s="45">
        <f t="shared" ca="1" si="47"/>
        <v>15357159</v>
      </c>
      <c r="Q253" s="25">
        <f t="shared" ca="1" si="44"/>
        <v>19534</v>
      </c>
      <c r="R253" s="25">
        <f t="shared" ca="1" si="45"/>
        <v>61117</v>
      </c>
    </row>
    <row r="254" spans="2:18">
      <c r="B254" s="288"/>
      <c r="C254" s="49">
        <f t="shared" ca="1" si="46"/>
        <v>240</v>
      </c>
      <c r="D254" s="50">
        <f ca="1">IF(C254="","",VLOOKUP(C254/12,$H$3:$J$9,3,TRUE))</f>
        <v>1.83E-2</v>
      </c>
      <c r="E254" s="51">
        <f t="shared" ca="1" si="38"/>
        <v>177695</v>
      </c>
      <c r="F254" s="52">
        <f ca="1">IF(C254="","",IF($E$5*12=C254,I253+G254,F253))</f>
        <v>80651</v>
      </c>
      <c r="G254" s="53">
        <f t="shared" ca="1" si="40"/>
        <v>19441</v>
      </c>
      <c r="H254" s="53">
        <f ca="1">IF(C254="","",IF($E$5*12=C254,I253,F254-G254))</f>
        <v>61210</v>
      </c>
      <c r="I254" s="54">
        <f t="shared" ca="1" si="42"/>
        <v>12686888</v>
      </c>
      <c r="J254" s="55">
        <f ca="1">IF(C254="","",IF($E$5*12=C254,M253+K254,J248))</f>
        <v>97044</v>
      </c>
      <c r="K254" s="56">
        <f ca="1">IF(C254="","",ROUND(M248*D254/2,0))</f>
        <v>23873</v>
      </c>
      <c r="L254" s="57">
        <f ca="1">IF(C254="","",IF($E$5*2=C254/6,M253,J254-K254))</f>
        <v>73171</v>
      </c>
      <c r="M254" s="58">
        <f ca="1">IF(C254="","",M248-L254)</f>
        <v>2535890</v>
      </c>
      <c r="N254" s="59">
        <f t="shared" ca="1" si="47"/>
        <v>15222778</v>
      </c>
      <c r="Q254" s="25">
        <f t="shared" ca="1" si="44"/>
        <v>43314</v>
      </c>
      <c r="R254" s="25">
        <f t="shared" ca="1" si="45"/>
        <v>134381</v>
      </c>
    </row>
    <row r="255" spans="2:18">
      <c r="B255" s="286" t="str">
        <f ca="1">IF(C255="","",C266/12&amp;"年目")</f>
        <v>21年目</v>
      </c>
      <c r="C255" s="26">
        <f t="shared" ca="1" si="46"/>
        <v>241</v>
      </c>
      <c r="D255" s="27">
        <f t="shared" ref="D255:D265" ca="1" si="51">D256</f>
        <v>1.83E-2</v>
      </c>
      <c r="E255" s="28">
        <f ca="1">IF(C255="","",F255+J255)</f>
        <v>80651</v>
      </c>
      <c r="F255" s="29">
        <f ca="1">IF(C255="","",ROUNDDOWN(-PMT(D255/12,$E$5*12-C254,I254),0))</f>
        <v>80651</v>
      </c>
      <c r="G255" s="30">
        <f ca="1">IF(C255="","",ROUND(I254*D255/12,0))</f>
        <v>19348</v>
      </c>
      <c r="H255" s="30">
        <f ca="1">IF(C255="","",F255-G255)</f>
        <v>61303</v>
      </c>
      <c r="I255" s="31">
        <f ca="1">IF(C255="","",I254-H255)</f>
        <v>12625585</v>
      </c>
      <c r="J255" s="32"/>
      <c r="K255" s="33"/>
      <c r="L255" s="33"/>
      <c r="M255" s="34">
        <f ca="1">IF(C255="","",M254)</f>
        <v>2535890</v>
      </c>
      <c r="N255" s="35">
        <f t="shared" ca="1" si="47"/>
        <v>15161475</v>
      </c>
      <c r="Q255" s="25">
        <f t="shared" ca="1" si="44"/>
        <v>19348</v>
      </c>
      <c r="R255" s="25">
        <f t="shared" ca="1" si="45"/>
        <v>61303</v>
      </c>
    </row>
    <row r="256" spans="2:18">
      <c r="B256" s="287"/>
      <c r="C256" s="36">
        <f t="shared" ca="1" si="46"/>
        <v>242</v>
      </c>
      <c r="D256" s="37">
        <f t="shared" ca="1" si="51"/>
        <v>1.83E-2</v>
      </c>
      <c r="E256" s="38">
        <f t="shared" ref="E256:E314" ca="1" si="52">IF(C256="","",F256+J256)</f>
        <v>80651</v>
      </c>
      <c r="F256" s="39">
        <f ca="1">IF(C256="","",F255)</f>
        <v>80651</v>
      </c>
      <c r="G256" s="40">
        <f ca="1">IF(C256="","",ROUND(I255*D256/12,0))</f>
        <v>19254</v>
      </c>
      <c r="H256" s="40">
        <f ca="1">IF(C256="","",F256-G256)</f>
        <v>61397</v>
      </c>
      <c r="I256" s="41">
        <f ca="1">IF(C256="","",I255-H256)</f>
        <v>12564188</v>
      </c>
      <c r="J256" s="42"/>
      <c r="K256" s="43"/>
      <c r="L256" s="43"/>
      <c r="M256" s="44">
        <f ca="1">IF(C256="","",M255)</f>
        <v>2535890</v>
      </c>
      <c r="N256" s="45">
        <f t="shared" ca="1" si="47"/>
        <v>15100078</v>
      </c>
      <c r="Q256" s="25">
        <f t="shared" ca="1" si="44"/>
        <v>19254</v>
      </c>
      <c r="R256" s="25">
        <f t="shared" ca="1" si="45"/>
        <v>61397</v>
      </c>
    </row>
    <row r="257" spans="2:18">
      <c r="B257" s="287"/>
      <c r="C257" s="36">
        <f t="shared" ca="1" si="46"/>
        <v>243</v>
      </c>
      <c r="D257" s="37">
        <f t="shared" ca="1" si="51"/>
        <v>1.83E-2</v>
      </c>
      <c r="E257" s="38">
        <f t="shared" ca="1" si="52"/>
        <v>80651</v>
      </c>
      <c r="F257" s="39">
        <f t="shared" ref="F257:F313" ca="1" si="53">IF(C257="","",F256)</f>
        <v>80651</v>
      </c>
      <c r="G257" s="40">
        <f t="shared" ref="G257:G314" ca="1" si="54">IF(C257="","",ROUND(I256*D257/12,0))</f>
        <v>19160</v>
      </c>
      <c r="H257" s="40">
        <f t="shared" ref="H257:H313" ca="1" si="55">IF(C257="","",F257-G257)</f>
        <v>61491</v>
      </c>
      <c r="I257" s="41">
        <f t="shared" ref="I257:I314" ca="1" si="56">IF(C257="","",I256-H257)</f>
        <v>12502697</v>
      </c>
      <c r="J257" s="42"/>
      <c r="K257" s="43"/>
      <c r="L257" s="43"/>
      <c r="M257" s="44">
        <f ca="1">IF(C257="","",M256)</f>
        <v>2535890</v>
      </c>
      <c r="N257" s="45">
        <f t="shared" ca="1" si="47"/>
        <v>15038587</v>
      </c>
      <c r="Q257" s="25">
        <f t="shared" ca="1" si="44"/>
        <v>19160</v>
      </c>
      <c r="R257" s="25">
        <f t="shared" ca="1" si="45"/>
        <v>61491</v>
      </c>
    </row>
    <row r="258" spans="2:18">
      <c r="B258" s="287"/>
      <c r="C258" s="36">
        <f t="shared" ca="1" si="46"/>
        <v>244</v>
      </c>
      <c r="D258" s="37">
        <f t="shared" ca="1" si="51"/>
        <v>1.83E-2</v>
      </c>
      <c r="E258" s="38">
        <f t="shared" ca="1" si="52"/>
        <v>80651</v>
      </c>
      <c r="F258" s="39">
        <f t="shared" ca="1" si="53"/>
        <v>80651</v>
      </c>
      <c r="G258" s="40">
        <f t="shared" ca="1" si="54"/>
        <v>19067</v>
      </c>
      <c r="H258" s="40">
        <f t="shared" ca="1" si="55"/>
        <v>61584</v>
      </c>
      <c r="I258" s="41">
        <f t="shared" ca="1" si="56"/>
        <v>12441113</v>
      </c>
      <c r="J258" s="42"/>
      <c r="K258" s="43"/>
      <c r="L258" s="43"/>
      <c r="M258" s="44">
        <f ca="1">IF(C258="","",M257)</f>
        <v>2535890</v>
      </c>
      <c r="N258" s="45">
        <f t="shared" ca="1" si="47"/>
        <v>14977003</v>
      </c>
      <c r="Q258" s="25">
        <f t="shared" ca="1" si="44"/>
        <v>19067</v>
      </c>
      <c r="R258" s="25">
        <f t="shared" ca="1" si="45"/>
        <v>61584</v>
      </c>
    </row>
    <row r="259" spans="2:18">
      <c r="B259" s="287"/>
      <c r="C259" s="36">
        <f t="shared" ca="1" si="46"/>
        <v>245</v>
      </c>
      <c r="D259" s="37">
        <f t="shared" ca="1" si="51"/>
        <v>1.83E-2</v>
      </c>
      <c r="E259" s="38">
        <f t="shared" ca="1" si="52"/>
        <v>80651</v>
      </c>
      <c r="F259" s="39">
        <f t="shared" ca="1" si="53"/>
        <v>80651</v>
      </c>
      <c r="G259" s="40">
        <f t="shared" ca="1" si="54"/>
        <v>18973</v>
      </c>
      <c r="H259" s="40">
        <f t="shared" ca="1" si="55"/>
        <v>61678</v>
      </c>
      <c r="I259" s="41">
        <f t="shared" ca="1" si="56"/>
        <v>12379435</v>
      </c>
      <c r="J259" s="42"/>
      <c r="K259" s="43"/>
      <c r="L259" s="43"/>
      <c r="M259" s="44">
        <f ca="1">IF(C259="","",M258)</f>
        <v>2535890</v>
      </c>
      <c r="N259" s="45">
        <f t="shared" ca="1" si="47"/>
        <v>14915325</v>
      </c>
      <c r="Q259" s="25">
        <f t="shared" ca="1" si="44"/>
        <v>18973</v>
      </c>
      <c r="R259" s="25">
        <f t="shared" ca="1" si="45"/>
        <v>61678</v>
      </c>
    </row>
    <row r="260" spans="2:18">
      <c r="B260" s="287"/>
      <c r="C260" s="36">
        <f t="shared" ca="1" si="46"/>
        <v>246</v>
      </c>
      <c r="D260" s="37">
        <f t="shared" ca="1" si="51"/>
        <v>1.83E-2</v>
      </c>
      <c r="E260" s="38">
        <f t="shared" ca="1" si="52"/>
        <v>177696</v>
      </c>
      <c r="F260" s="39">
        <f t="shared" ca="1" si="53"/>
        <v>80651</v>
      </c>
      <c r="G260" s="40">
        <f t="shared" ca="1" si="54"/>
        <v>18879</v>
      </c>
      <c r="H260" s="40">
        <f t="shared" ca="1" si="55"/>
        <v>61772</v>
      </c>
      <c r="I260" s="41">
        <f t="shared" ca="1" si="56"/>
        <v>12317663</v>
      </c>
      <c r="J260" s="46">
        <f ca="1">IF(C260="","",ROUNDDOWN(-PMT(D260/2,($E$5-C254/12)*2,M254),0))</f>
        <v>97045</v>
      </c>
      <c r="K260" s="47">
        <f ca="1">IF(C260="","",ROUND(M254*D260/2,0))</f>
        <v>23203</v>
      </c>
      <c r="L260" s="48">
        <f ca="1">IF(C260="","",J260-K260)</f>
        <v>73842</v>
      </c>
      <c r="M260" s="44">
        <f ca="1">IF(C260="","",M254-L260)</f>
        <v>2462048</v>
      </c>
      <c r="N260" s="45">
        <f t="shared" ca="1" si="47"/>
        <v>14779711</v>
      </c>
      <c r="Q260" s="25">
        <f t="shared" ca="1" si="44"/>
        <v>42082</v>
      </c>
      <c r="R260" s="25">
        <f t="shared" ca="1" si="45"/>
        <v>135614</v>
      </c>
    </row>
    <row r="261" spans="2:18">
      <c r="B261" s="287"/>
      <c r="C261" s="36">
        <f t="shared" ca="1" si="46"/>
        <v>247</v>
      </c>
      <c r="D261" s="37">
        <f t="shared" ca="1" si="51"/>
        <v>1.83E-2</v>
      </c>
      <c r="E261" s="38">
        <f t="shared" ca="1" si="52"/>
        <v>80651</v>
      </c>
      <c r="F261" s="39">
        <f t="shared" ca="1" si="53"/>
        <v>80651</v>
      </c>
      <c r="G261" s="40">
        <f t="shared" ca="1" si="54"/>
        <v>18784</v>
      </c>
      <c r="H261" s="40">
        <f t="shared" ca="1" si="55"/>
        <v>61867</v>
      </c>
      <c r="I261" s="41">
        <f t="shared" ca="1" si="56"/>
        <v>12255796</v>
      </c>
      <c r="J261" s="42"/>
      <c r="K261" s="43"/>
      <c r="L261" s="43"/>
      <c r="M261" s="44">
        <f ca="1">IF(C261="","",M260)</f>
        <v>2462048</v>
      </c>
      <c r="N261" s="45">
        <f t="shared" ca="1" si="47"/>
        <v>14717844</v>
      </c>
      <c r="Q261" s="25">
        <f t="shared" ca="1" si="44"/>
        <v>18784</v>
      </c>
      <c r="R261" s="25">
        <f t="shared" ca="1" si="45"/>
        <v>61867</v>
      </c>
    </row>
    <row r="262" spans="2:18">
      <c r="B262" s="287"/>
      <c r="C262" s="36">
        <f t="shared" ca="1" si="46"/>
        <v>248</v>
      </c>
      <c r="D262" s="37">
        <f t="shared" ca="1" si="51"/>
        <v>1.83E-2</v>
      </c>
      <c r="E262" s="38">
        <f t="shared" ca="1" si="52"/>
        <v>80651</v>
      </c>
      <c r="F262" s="39">
        <f t="shared" ca="1" si="53"/>
        <v>80651</v>
      </c>
      <c r="G262" s="40">
        <f t="shared" ca="1" si="54"/>
        <v>18690</v>
      </c>
      <c r="H262" s="40">
        <f t="shared" ca="1" si="55"/>
        <v>61961</v>
      </c>
      <c r="I262" s="41">
        <f t="shared" ca="1" si="56"/>
        <v>12193835</v>
      </c>
      <c r="J262" s="42"/>
      <c r="K262" s="43"/>
      <c r="L262" s="43"/>
      <c r="M262" s="44">
        <f ca="1">IF(C262="","",M261)</f>
        <v>2462048</v>
      </c>
      <c r="N262" s="45">
        <f t="shared" ca="1" si="47"/>
        <v>14655883</v>
      </c>
      <c r="Q262" s="25">
        <f t="shared" ca="1" si="44"/>
        <v>18690</v>
      </c>
      <c r="R262" s="25">
        <f t="shared" ca="1" si="45"/>
        <v>61961</v>
      </c>
    </row>
    <row r="263" spans="2:18">
      <c r="B263" s="287"/>
      <c r="C263" s="36">
        <f t="shared" ca="1" si="46"/>
        <v>249</v>
      </c>
      <c r="D263" s="37">
        <f t="shared" ca="1" si="51"/>
        <v>1.83E-2</v>
      </c>
      <c r="E263" s="38">
        <f t="shared" ca="1" si="52"/>
        <v>80651</v>
      </c>
      <c r="F263" s="39">
        <f t="shared" ca="1" si="53"/>
        <v>80651</v>
      </c>
      <c r="G263" s="40">
        <f t="shared" ca="1" si="54"/>
        <v>18596</v>
      </c>
      <c r="H263" s="40">
        <f t="shared" ca="1" si="55"/>
        <v>62055</v>
      </c>
      <c r="I263" s="41">
        <f t="shared" ca="1" si="56"/>
        <v>12131780</v>
      </c>
      <c r="J263" s="42"/>
      <c r="K263" s="43"/>
      <c r="L263" s="43"/>
      <c r="M263" s="44">
        <f ca="1">IF(C263="","",M262)</f>
        <v>2462048</v>
      </c>
      <c r="N263" s="45">
        <f t="shared" ca="1" si="47"/>
        <v>14593828</v>
      </c>
      <c r="Q263" s="25">
        <f t="shared" ca="1" si="44"/>
        <v>18596</v>
      </c>
      <c r="R263" s="25">
        <f t="shared" ca="1" si="45"/>
        <v>62055</v>
      </c>
    </row>
    <row r="264" spans="2:18">
      <c r="B264" s="287"/>
      <c r="C264" s="36">
        <f t="shared" ca="1" si="46"/>
        <v>250</v>
      </c>
      <c r="D264" s="37">
        <f t="shared" ca="1" si="51"/>
        <v>1.83E-2</v>
      </c>
      <c r="E264" s="38">
        <f t="shared" ca="1" si="52"/>
        <v>80651</v>
      </c>
      <c r="F264" s="39">
        <f t="shared" ca="1" si="53"/>
        <v>80651</v>
      </c>
      <c r="G264" s="40">
        <f t="shared" ca="1" si="54"/>
        <v>18501</v>
      </c>
      <c r="H264" s="40">
        <f t="shared" ca="1" si="55"/>
        <v>62150</v>
      </c>
      <c r="I264" s="41">
        <f t="shared" ca="1" si="56"/>
        <v>12069630</v>
      </c>
      <c r="J264" s="42"/>
      <c r="K264" s="43"/>
      <c r="L264" s="43"/>
      <c r="M264" s="44">
        <f ca="1">IF(C264="","",M263)</f>
        <v>2462048</v>
      </c>
      <c r="N264" s="45">
        <f t="shared" ca="1" si="47"/>
        <v>14531678</v>
      </c>
      <c r="Q264" s="25">
        <f t="shared" ca="1" si="44"/>
        <v>18501</v>
      </c>
      <c r="R264" s="25">
        <f t="shared" ca="1" si="45"/>
        <v>62150</v>
      </c>
    </row>
    <row r="265" spans="2:18">
      <c r="B265" s="287"/>
      <c r="C265" s="36">
        <f t="shared" ca="1" si="46"/>
        <v>251</v>
      </c>
      <c r="D265" s="37">
        <f t="shared" ca="1" si="51"/>
        <v>1.83E-2</v>
      </c>
      <c r="E265" s="38">
        <f t="shared" ca="1" si="52"/>
        <v>80651</v>
      </c>
      <c r="F265" s="39">
        <f t="shared" ca="1" si="53"/>
        <v>80651</v>
      </c>
      <c r="G265" s="40">
        <f t="shared" ca="1" si="54"/>
        <v>18406</v>
      </c>
      <c r="H265" s="40">
        <f t="shared" ca="1" si="55"/>
        <v>62245</v>
      </c>
      <c r="I265" s="41">
        <f t="shared" ca="1" si="56"/>
        <v>12007385</v>
      </c>
      <c r="J265" s="42"/>
      <c r="K265" s="43"/>
      <c r="L265" s="43"/>
      <c r="M265" s="44">
        <f ca="1">IF(C265="","",M264)</f>
        <v>2462048</v>
      </c>
      <c r="N265" s="45">
        <f t="shared" ca="1" si="47"/>
        <v>14469433</v>
      </c>
      <c r="Q265" s="25">
        <f t="shared" ca="1" si="44"/>
        <v>18406</v>
      </c>
      <c r="R265" s="25">
        <f t="shared" ca="1" si="45"/>
        <v>62245</v>
      </c>
    </row>
    <row r="266" spans="2:18">
      <c r="B266" s="288"/>
      <c r="C266" s="49">
        <f t="shared" ca="1" si="46"/>
        <v>252</v>
      </c>
      <c r="D266" s="50">
        <f ca="1">IF(C266="","",VLOOKUP(C266/12,$H$3:$J$9,3,TRUE))</f>
        <v>1.83E-2</v>
      </c>
      <c r="E266" s="51">
        <f t="shared" ca="1" si="52"/>
        <v>177696</v>
      </c>
      <c r="F266" s="52">
        <f ca="1">IF(C266="","",IF($E$5*12=C266,I265+G266,F265))</f>
        <v>80651</v>
      </c>
      <c r="G266" s="53">
        <f t="shared" ca="1" si="54"/>
        <v>18311</v>
      </c>
      <c r="H266" s="53">
        <f ca="1">IF(C266="","",IF($E$5*12=C266,I265,F266-G266))</f>
        <v>62340</v>
      </c>
      <c r="I266" s="54">
        <f t="shared" ca="1" si="56"/>
        <v>11945045</v>
      </c>
      <c r="J266" s="55">
        <f ca="1">IF(C266="","",IF($E$5*12=C266,M265+K266,J260))</f>
        <v>97045</v>
      </c>
      <c r="K266" s="56">
        <f ca="1">IF(C266="","",ROUND(M260*D266/2,0))</f>
        <v>22528</v>
      </c>
      <c r="L266" s="57">
        <f ca="1">IF(C266="","",IF($E$5*2=C266/6,M265,J266-K266))</f>
        <v>74517</v>
      </c>
      <c r="M266" s="58">
        <f ca="1">IF(C266="","",M260-L266)</f>
        <v>2387531</v>
      </c>
      <c r="N266" s="59">
        <f t="shared" ca="1" si="47"/>
        <v>14332576</v>
      </c>
      <c r="Q266" s="25">
        <f t="shared" ca="1" si="44"/>
        <v>40839</v>
      </c>
      <c r="R266" s="25">
        <f t="shared" ca="1" si="45"/>
        <v>136857</v>
      </c>
    </row>
    <row r="267" spans="2:18">
      <c r="B267" s="286" t="str">
        <f ca="1">IF(C267="","",C278/12&amp;"年目")</f>
        <v>22年目</v>
      </c>
      <c r="C267" s="26">
        <f t="shared" ca="1" si="46"/>
        <v>253</v>
      </c>
      <c r="D267" s="27">
        <f t="shared" ref="D267:D277" ca="1" si="57">D268</f>
        <v>1.83E-2</v>
      </c>
      <c r="E267" s="28">
        <f t="shared" ca="1" si="52"/>
        <v>80651</v>
      </c>
      <c r="F267" s="29">
        <f t="shared" ca="1" si="53"/>
        <v>80651</v>
      </c>
      <c r="G267" s="30">
        <f t="shared" ca="1" si="54"/>
        <v>18216</v>
      </c>
      <c r="H267" s="30">
        <f t="shared" ca="1" si="55"/>
        <v>62435</v>
      </c>
      <c r="I267" s="31">
        <f t="shared" ca="1" si="56"/>
        <v>11882610</v>
      </c>
      <c r="J267" s="32"/>
      <c r="K267" s="33"/>
      <c r="L267" s="33"/>
      <c r="M267" s="34">
        <f ca="1">IF(C267="","",M266)</f>
        <v>2387531</v>
      </c>
      <c r="N267" s="35">
        <f t="shared" ca="1" si="47"/>
        <v>14270141</v>
      </c>
      <c r="Q267" s="25">
        <f t="shared" ca="1" si="44"/>
        <v>18216</v>
      </c>
      <c r="R267" s="25">
        <f t="shared" ca="1" si="45"/>
        <v>62435</v>
      </c>
    </row>
    <row r="268" spans="2:18">
      <c r="B268" s="287"/>
      <c r="C268" s="36">
        <f t="shared" ca="1" si="46"/>
        <v>254</v>
      </c>
      <c r="D268" s="37">
        <f t="shared" ca="1" si="57"/>
        <v>1.83E-2</v>
      </c>
      <c r="E268" s="38">
        <f t="shared" ca="1" si="52"/>
        <v>80651</v>
      </c>
      <c r="F268" s="39">
        <f t="shared" ca="1" si="53"/>
        <v>80651</v>
      </c>
      <c r="G268" s="40">
        <f t="shared" ca="1" si="54"/>
        <v>18121</v>
      </c>
      <c r="H268" s="40">
        <f t="shared" ca="1" si="55"/>
        <v>62530</v>
      </c>
      <c r="I268" s="41">
        <f t="shared" ca="1" si="56"/>
        <v>11820080</v>
      </c>
      <c r="J268" s="42"/>
      <c r="K268" s="43"/>
      <c r="L268" s="43"/>
      <c r="M268" s="44">
        <f ca="1">IF(C268="","",M267)</f>
        <v>2387531</v>
      </c>
      <c r="N268" s="45">
        <f t="shared" ca="1" si="47"/>
        <v>14207611</v>
      </c>
      <c r="Q268" s="25">
        <f t="shared" ca="1" si="44"/>
        <v>18121</v>
      </c>
      <c r="R268" s="25">
        <f t="shared" ca="1" si="45"/>
        <v>62530</v>
      </c>
    </row>
    <row r="269" spans="2:18">
      <c r="B269" s="287"/>
      <c r="C269" s="36">
        <f t="shared" ca="1" si="46"/>
        <v>255</v>
      </c>
      <c r="D269" s="37">
        <f t="shared" ca="1" si="57"/>
        <v>1.83E-2</v>
      </c>
      <c r="E269" s="38">
        <f t="shared" ca="1" si="52"/>
        <v>80651</v>
      </c>
      <c r="F269" s="39">
        <f t="shared" ca="1" si="53"/>
        <v>80651</v>
      </c>
      <c r="G269" s="40">
        <f t="shared" ca="1" si="54"/>
        <v>18026</v>
      </c>
      <c r="H269" s="40">
        <f t="shared" ca="1" si="55"/>
        <v>62625</v>
      </c>
      <c r="I269" s="41">
        <f t="shared" ca="1" si="56"/>
        <v>11757455</v>
      </c>
      <c r="J269" s="42"/>
      <c r="K269" s="43"/>
      <c r="L269" s="43"/>
      <c r="M269" s="44">
        <f ca="1">IF(C269="","",M268)</f>
        <v>2387531</v>
      </c>
      <c r="N269" s="45">
        <f t="shared" ca="1" si="47"/>
        <v>14144986</v>
      </c>
      <c r="Q269" s="25">
        <f t="shared" ca="1" si="44"/>
        <v>18026</v>
      </c>
      <c r="R269" s="25">
        <f t="shared" ca="1" si="45"/>
        <v>62625</v>
      </c>
    </row>
    <row r="270" spans="2:18">
      <c r="B270" s="287"/>
      <c r="C270" s="36">
        <f t="shared" ca="1" si="46"/>
        <v>256</v>
      </c>
      <c r="D270" s="37">
        <f t="shared" ca="1" si="57"/>
        <v>1.83E-2</v>
      </c>
      <c r="E270" s="38">
        <f t="shared" ca="1" si="52"/>
        <v>80651</v>
      </c>
      <c r="F270" s="39">
        <f t="shared" ca="1" si="53"/>
        <v>80651</v>
      </c>
      <c r="G270" s="40">
        <f t="shared" ca="1" si="54"/>
        <v>17930</v>
      </c>
      <c r="H270" s="40">
        <f t="shared" ca="1" si="55"/>
        <v>62721</v>
      </c>
      <c r="I270" s="41">
        <f t="shared" ca="1" si="56"/>
        <v>11694734</v>
      </c>
      <c r="J270" s="42"/>
      <c r="K270" s="43"/>
      <c r="L270" s="43"/>
      <c r="M270" s="44">
        <f ca="1">IF(C270="","",M269)</f>
        <v>2387531</v>
      </c>
      <c r="N270" s="45">
        <f t="shared" ca="1" si="47"/>
        <v>14082265</v>
      </c>
      <c r="Q270" s="25">
        <f t="shared" ca="1" si="44"/>
        <v>17930</v>
      </c>
      <c r="R270" s="25">
        <f t="shared" ca="1" si="45"/>
        <v>62721</v>
      </c>
    </row>
    <row r="271" spans="2:18">
      <c r="B271" s="287"/>
      <c r="C271" s="36">
        <f t="shared" ca="1" si="46"/>
        <v>257</v>
      </c>
      <c r="D271" s="37">
        <f t="shared" ca="1" si="57"/>
        <v>1.83E-2</v>
      </c>
      <c r="E271" s="38">
        <f t="shared" ca="1" si="52"/>
        <v>80651</v>
      </c>
      <c r="F271" s="39">
        <f t="shared" ca="1" si="53"/>
        <v>80651</v>
      </c>
      <c r="G271" s="40">
        <f t="shared" ca="1" si="54"/>
        <v>17834</v>
      </c>
      <c r="H271" s="40">
        <f t="shared" ca="1" si="55"/>
        <v>62817</v>
      </c>
      <c r="I271" s="41">
        <f t="shared" ca="1" si="56"/>
        <v>11631917</v>
      </c>
      <c r="J271" s="42"/>
      <c r="K271" s="43"/>
      <c r="L271" s="43"/>
      <c r="M271" s="44">
        <f ca="1">IF(C271="","",M270)</f>
        <v>2387531</v>
      </c>
      <c r="N271" s="45">
        <f t="shared" ca="1" si="47"/>
        <v>14019448</v>
      </c>
      <c r="Q271" s="25">
        <f t="shared" ca="1" si="44"/>
        <v>17834</v>
      </c>
      <c r="R271" s="25">
        <f t="shared" ca="1" si="45"/>
        <v>62817</v>
      </c>
    </row>
    <row r="272" spans="2:18">
      <c r="B272" s="287"/>
      <c r="C272" s="36">
        <f t="shared" ca="1" si="46"/>
        <v>258</v>
      </c>
      <c r="D272" s="37">
        <f t="shared" ca="1" si="57"/>
        <v>1.83E-2</v>
      </c>
      <c r="E272" s="38">
        <f t="shared" ca="1" si="52"/>
        <v>177696</v>
      </c>
      <c r="F272" s="39">
        <f t="shared" ca="1" si="53"/>
        <v>80651</v>
      </c>
      <c r="G272" s="40">
        <f t="shared" ca="1" si="54"/>
        <v>17739</v>
      </c>
      <c r="H272" s="40">
        <f t="shared" ca="1" si="55"/>
        <v>62912</v>
      </c>
      <c r="I272" s="41">
        <f t="shared" ca="1" si="56"/>
        <v>11569005</v>
      </c>
      <c r="J272" s="46">
        <f ca="1">IF(C272="","",J266)</f>
        <v>97045</v>
      </c>
      <c r="K272" s="47">
        <f ca="1">IF(C272="","",ROUND(M266*D272/2,0))</f>
        <v>21846</v>
      </c>
      <c r="L272" s="48">
        <f ca="1">IF(C272="","",J272-K272)</f>
        <v>75199</v>
      </c>
      <c r="M272" s="44">
        <f ca="1">IF(C272="","",M266-L272)</f>
        <v>2312332</v>
      </c>
      <c r="N272" s="45">
        <f t="shared" ca="1" si="47"/>
        <v>13881337</v>
      </c>
      <c r="Q272" s="25">
        <f t="shared" ref="Q272:Q335" ca="1" si="58">IF(C272="","",G272+K272)</f>
        <v>39585</v>
      </c>
      <c r="R272" s="25">
        <f t="shared" ref="R272:R335" ca="1" si="59">IF(C272="","",H272+L272)</f>
        <v>138111</v>
      </c>
    </row>
    <row r="273" spans="2:18">
      <c r="B273" s="287"/>
      <c r="C273" s="36">
        <f t="shared" ref="C273:C336" ca="1" si="60">IF(C272="","",IF($E$5*12&lt;C272+1,"",C272+1))</f>
        <v>259</v>
      </c>
      <c r="D273" s="37">
        <f t="shared" ca="1" si="57"/>
        <v>1.83E-2</v>
      </c>
      <c r="E273" s="38">
        <f t="shared" ca="1" si="52"/>
        <v>80651</v>
      </c>
      <c r="F273" s="39">
        <f t="shared" ca="1" si="53"/>
        <v>80651</v>
      </c>
      <c r="G273" s="40">
        <f t="shared" ca="1" si="54"/>
        <v>17643</v>
      </c>
      <c r="H273" s="40">
        <f t="shared" ca="1" si="55"/>
        <v>63008</v>
      </c>
      <c r="I273" s="41">
        <f t="shared" ca="1" si="56"/>
        <v>11505997</v>
      </c>
      <c r="J273" s="42"/>
      <c r="K273" s="43"/>
      <c r="L273" s="43"/>
      <c r="M273" s="44">
        <f ca="1">IF(C273="","",M272)</f>
        <v>2312332</v>
      </c>
      <c r="N273" s="45">
        <f t="shared" ca="1" si="47"/>
        <v>13818329</v>
      </c>
      <c r="Q273" s="25">
        <f t="shared" ca="1" si="58"/>
        <v>17643</v>
      </c>
      <c r="R273" s="25">
        <f t="shared" ca="1" si="59"/>
        <v>63008</v>
      </c>
    </row>
    <row r="274" spans="2:18">
      <c r="B274" s="287"/>
      <c r="C274" s="36">
        <f t="shared" ca="1" si="60"/>
        <v>260</v>
      </c>
      <c r="D274" s="37">
        <f t="shared" ca="1" si="57"/>
        <v>1.83E-2</v>
      </c>
      <c r="E274" s="38">
        <f t="shared" ca="1" si="52"/>
        <v>80651</v>
      </c>
      <c r="F274" s="39">
        <f t="shared" ca="1" si="53"/>
        <v>80651</v>
      </c>
      <c r="G274" s="40">
        <f t="shared" ca="1" si="54"/>
        <v>17547</v>
      </c>
      <c r="H274" s="40">
        <f t="shared" ca="1" si="55"/>
        <v>63104</v>
      </c>
      <c r="I274" s="41">
        <f t="shared" ca="1" si="56"/>
        <v>11442893</v>
      </c>
      <c r="J274" s="42"/>
      <c r="K274" s="43"/>
      <c r="L274" s="43"/>
      <c r="M274" s="44">
        <f ca="1">IF(C274="","",M273)</f>
        <v>2312332</v>
      </c>
      <c r="N274" s="45">
        <f t="shared" ca="1" si="47"/>
        <v>13755225</v>
      </c>
      <c r="Q274" s="25">
        <f t="shared" ca="1" si="58"/>
        <v>17547</v>
      </c>
      <c r="R274" s="25">
        <f t="shared" ca="1" si="59"/>
        <v>63104</v>
      </c>
    </row>
    <row r="275" spans="2:18">
      <c r="B275" s="287"/>
      <c r="C275" s="36">
        <f t="shared" ca="1" si="60"/>
        <v>261</v>
      </c>
      <c r="D275" s="37">
        <f t="shared" ca="1" si="57"/>
        <v>1.83E-2</v>
      </c>
      <c r="E275" s="38">
        <f t="shared" ca="1" si="52"/>
        <v>80651</v>
      </c>
      <c r="F275" s="39">
        <f t="shared" ca="1" si="53"/>
        <v>80651</v>
      </c>
      <c r="G275" s="40">
        <f t="shared" ca="1" si="54"/>
        <v>17450</v>
      </c>
      <c r="H275" s="40">
        <f t="shared" ca="1" si="55"/>
        <v>63201</v>
      </c>
      <c r="I275" s="41">
        <f t="shared" ca="1" si="56"/>
        <v>11379692</v>
      </c>
      <c r="J275" s="42"/>
      <c r="K275" s="43"/>
      <c r="L275" s="43"/>
      <c r="M275" s="44">
        <f ca="1">IF(C275="","",M274)</f>
        <v>2312332</v>
      </c>
      <c r="N275" s="45">
        <f t="shared" ca="1" si="47"/>
        <v>13692024</v>
      </c>
      <c r="Q275" s="25">
        <f t="shared" ca="1" si="58"/>
        <v>17450</v>
      </c>
      <c r="R275" s="25">
        <f t="shared" ca="1" si="59"/>
        <v>63201</v>
      </c>
    </row>
    <row r="276" spans="2:18">
      <c r="B276" s="287"/>
      <c r="C276" s="36">
        <f t="shared" ca="1" si="60"/>
        <v>262</v>
      </c>
      <c r="D276" s="37">
        <f t="shared" ca="1" si="57"/>
        <v>1.83E-2</v>
      </c>
      <c r="E276" s="38">
        <f t="shared" ca="1" si="52"/>
        <v>80651</v>
      </c>
      <c r="F276" s="39">
        <f t="shared" ca="1" si="53"/>
        <v>80651</v>
      </c>
      <c r="G276" s="40">
        <f t="shared" ca="1" si="54"/>
        <v>17354</v>
      </c>
      <c r="H276" s="40">
        <f t="shared" ca="1" si="55"/>
        <v>63297</v>
      </c>
      <c r="I276" s="41">
        <f t="shared" ca="1" si="56"/>
        <v>11316395</v>
      </c>
      <c r="J276" s="42"/>
      <c r="K276" s="43"/>
      <c r="L276" s="43"/>
      <c r="M276" s="44">
        <f ca="1">IF(C276="","",M275)</f>
        <v>2312332</v>
      </c>
      <c r="N276" s="45">
        <f t="shared" ca="1" si="47"/>
        <v>13628727</v>
      </c>
      <c r="Q276" s="25">
        <f t="shared" ca="1" si="58"/>
        <v>17354</v>
      </c>
      <c r="R276" s="25">
        <f t="shared" ca="1" si="59"/>
        <v>63297</v>
      </c>
    </row>
    <row r="277" spans="2:18">
      <c r="B277" s="287"/>
      <c r="C277" s="36">
        <f t="shared" ca="1" si="60"/>
        <v>263</v>
      </c>
      <c r="D277" s="37">
        <f t="shared" ca="1" si="57"/>
        <v>1.83E-2</v>
      </c>
      <c r="E277" s="38">
        <f t="shared" ca="1" si="52"/>
        <v>80651</v>
      </c>
      <c r="F277" s="39">
        <f t="shared" ca="1" si="53"/>
        <v>80651</v>
      </c>
      <c r="G277" s="40">
        <f t="shared" ca="1" si="54"/>
        <v>17258</v>
      </c>
      <c r="H277" s="40">
        <f t="shared" ca="1" si="55"/>
        <v>63393</v>
      </c>
      <c r="I277" s="41">
        <f t="shared" ca="1" si="56"/>
        <v>11253002</v>
      </c>
      <c r="J277" s="42"/>
      <c r="K277" s="43"/>
      <c r="L277" s="43"/>
      <c r="M277" s="44">
        <f ca="1">IF(C277="","",M276)</f>
        <v>2312332</v>
      </c>
      <c r="N277" s="45">
        <f t="shared" ref="N277:N340" ca="1" si="61">IF(C277="","",I277+M277)</f>
        <v>13565334</v>
      </c>
      <c r="Q277" s="25">
        <f t="shared" ca="1" si="58"/>
        <v>17258</v>
      </c>
      <c r="R277" s="25">
        <f t="shared" ca="1" si="59"/>
        <v>63393</v>
      </c>
    </row>
    <row r="278" spans="2:18">
      <c r="B278" s="288"/>
      <c r="C278" s="49">
        <f t="shared" ca="1" si="60"/>
        <v>264</v>
      </c>
      <c r="D278" s="50">
        <f ca="1">IF(C278="","",VLOOKUP(C278/12,$H$3:$J$9,3,TRUE))</f>
        <v>1.83E-2</v>
      </c>
      <c r="E278" s="51">
        <f t="shared" ca="1" si="52"/>
        <v>177696</v>
      </c>
      <c r="F278" s="52">
        <f ca="1">IF(C278="","",IF($E$5*12=C278,I277+G278,F277))</f>
        <v>80651</v>
      </c>
      <c r="G278" s="53">
        <f t="shared" ca="1" si="54"/>
        <v>17161</v>
      </c>
      <c r="H278" s="53">
        <f ca="1">IF(C278="","",IF($E$5*12=C278,I277,F278-G278))</f>
        <v>63490</v>
      </c>
      <c r="I278" s="54">
        <f t="shared" ca="1" si="56"/>
        <v>11189512</v>
      </c>
      <c r="J278" s="55">
        <f ca="1">IF(C278="","",IF($E$5*12=C278,M277+K278,J272))</f>
        <v>97045</v>
      </c>
      <c r="K278" s="56">
        <f ca="1">IF(C278="","",ROUND(M272*D278/2,0))</f>
        <v>21158</v>
      </c>
      <c r="L278" s="57">
        <f ca="1">IF(C278="","",IF($E$5*2=C278/6,M277,J278-K278))</f>
        <v>75887</v>
      </c>
      <c r="M278" s="58">
        <f ca="1">IF(C278="","",M272-L278)</f>
        <v>2236445</v>
      </c>
      <c r="N278" s="59">
        <f t="shared" ca="1" si="61"/>
        <v>13425957</v>
      </c>
      <c r="Q278" s="25">
        <f t="shared" ca="1" si="58"/>
        <v>38319</v>
      </c>
      <c r="R278" s="25">
        <f t="shared" ca="1" si="59"/>
        <v>139377</v>
      </c>
    </row>
    <row r="279" spans="2:18">
      <c r="B279" s="286" t="str">
        <f ca="1">IF(C279="","",C290/12&amp;"年目")</f>
        <v>23年目</v>
      </c>
      <c r="C279" s="26">
        <f t="shared" ca="1" si="60"/>
        <v>265</v>
      </c>
      <c r="D279" s="27">
        <f t="shared" ref="D279:D289" ca="1" si="62">D280</f>
        <v>1.83E-2</v>
      </c>
      <c r="E279" s="28">
        <f t="shared" ca="1" si="52"/>
        <v>80651</v>
      </c>
      <c r="F279" s="29">
        <f t="shared" ca="1" si="53"/>
        <v>80651</v>
      </c>
      <c r="G279" s="30">
        <f t="shared" ca="1" si="54"/>
        <v>17064</v>
      </c>
      <c r="H279" s="30">
        <f t="shared" ca="1" si="55"/>
        <v>63587</v>
      </c>
      <c r="I279" s="31">
        <f t="shared" ca="1" si="56"/>
        <v>11125925</v>
      </c>
      <c r="J279" s="32"/>
      <c r="K279" s="33"/>
      <c r="L279" s="33"/>
      <c r="M279" s="34">
        <f ca="1">IF(C279="","",M278)</f>
        <v>2236445</v>
      </c>
      <c r="N279" s="35">
        <f t="shared" ca="1" si="61"/>
        <v>13362370</v>
      </c>
      <c r="Q279" s="25">
        <f t="shared" ca="1" si="58"/>
        <v>17064</v>
      </c>
      <c r="R279" s="25">
        <f t="shared" ca="1" si="59"/>
        <v>63587</v>
      </c>
    </row>
    <row r="280" spans="2:18">
      <c r="B280" s="287"/>
      <c r="C280" s="36">
        <f t="shared" ca="1" si="60"/>
        <v>266</v>
      </c>
      <c r="D280" s="37">
        <f t="shared" ca="1" si="62"/>
        <v>1.83E-2</v>
      </c>
      <c r="E280" s="38">
        <f t="shared" ca="1" si="52"/>
        <v>80651</v>
      </c>
      <c r="F280" s="39">
        <f t="shared" ca="1" si="53"/>
        <v>80651</v>
      </c>
      <c r="G280" s="40">
        <f t="shared" ca="1" si="54"/>
        <v>16967</v>
      </c>
      <c r="H280" s="40">
        <f t="shared" ca="1" si="55"/>
        <v>63684</v>
      </c>
      <c r="I280" s="41">
        <f t="shared" ca="1" si="56"/>
        <v>11062241</v>
      </c>
      <c r="J280" s="42"/>
      <c r="K280" s="43"/>
      <c r="L280" s="43"/>
      <c r="M280" s="44">
        <f ca="1">IF(C280="","",M279)</f>
        <v>2236445</v>
      </c>
      <c r="N280" s="45">
        <f t="shared" ca="1" si="61"/>
        <v>13298686</v>
      </c>
      <c r="Q280" s="25">
        <f t="shared" ca="1" si="58"/>
        <v>16967</v>
      </c>
      <c r="R280" s="25">
        <f t="shared" ca="1" si="59"/>
        <v>63684</v>
      </c>
    </row>
    <row r="281" spans="2:18">
      <c r="B281" s="287"/>
      <c r="C281" s="36">
        <f t="shared" ca="1" si="60"/>
        <v>267</v>
      </c>
      <c r="D281" s="37">
        <f t="shared" ca="1" si="62"/>
        <v>1.83E-2</v>
      </c>
      <c r="E281" s="38">
        <f t="shared" ca="1" si="52"/>
        <v>80651</v>
      </c>
      <c r="F281" s="39">
        <f t="shared" ca="1" si="53"/>
        <v>80651</v>
      </c>
      <c r="G281" s="40">
        <f t="shared" ca="1" si="54"/>
        <v>16870</v>
      </c>
      <c r="H281" s="40">
        <f t="shared" ca="1" si="55"/>
        <v>63781</v>
      </c>
      <c r="I281" s="41">
        <f t="shared" ca="1" si="56"/>
        <v>10998460</v>
      </c>
      <c r="J281" s="42"/>
      <c r="K281" s="43"/>
      <c r="L281" s="43"/>
      <c r="M281" s="44">
        <f ca="1">IF(C281="","",M280)</f>
        <v>2236445</v>
      </c>
      <c r="N281" s="45">
        <f t="shared" ca="1" si="61"/>
        <v>13234905</v>
      </c>
      <c r="Q281" s="25">
        <f t="shared" ca="1" si="58"/>
        <v>16870</v>
      </c>
      <c r="R281" s="25">
        <f t="shared" ca="1" si="59"/>
        <v>63781</v>
      </c>
    </row>
    <row r="282" spans="2:18">
      <c r="B282" s="287"/>
      <c r="C282" s="36">
        <f t="shared" ca="1" si="60"/>
        <v>268</v>
      </c>
      <c r="D282" s="37">
        <f t="shared" ca="1" si="62"/>
        <v>1.83E-2</v>
      </c>
      <c r="E282" s="38">
        <f t="shared" ca="1" si="52"/>
        <v>80651</v>
      </c>
      <c r="F282" s="39">
        <f t="shared" ca="1" si="53"/>
        <v>80651</v>
      </c>
      <c r="G282" s="40">
        <f t="shared" ca="1" si="54"/>
        <v>16773</v>
      </c>
      <c r="H282" s="40">
        <f t="shared" ca="1" si="55"/>
        <v>63878</v>
      </c>
      <c r="I282" s="41">
        <f t="shared" ca="1" si="56"/>
        <v>10934582</v>
      </c>
      <c r="J282" s="42"/>
      <c r="K282" s="43"/>
      <c r="L282" s="43"/>
      <c r="M282" s="44">
        <f ca="1">IF(C282="","",M281)</f>
        <v>2236445</v>
      </c>
      <c r="N282" s="45">
        <f t="shared" ca="1" si="61"/>
        <v>13171027</v>
      </c>
      <c r="Q282" s="25">
        <f t="shared" ca="1" si="58"/>
        <v>16773</v>
      </c>
      <c r="R282" s="25">
        <f t="shared" ca="1" si="59"/>
        <v>63878</v>
      </c>
    </row>
    <row r="283" spans="2:18">
      <c r="B283" s="287"/>
      <c r="C283" s="36">
        <f t="shared" ca="1" si="60"/>
        <v>269</v>
      </c>
      <c r="D283" s="37">
        <f t="shared" ca="1" si="62"/>
        <v>1.83E-2</v>
      </c>
      <c r="E283" s="38">
        <f t="shared" ca="1" si="52"/>
        <v>80651</v>
      </c>
      <c r="F283" s="39">
        <f t="shared" ca="1" si="53"/>
        <v>80651</v>
      </c>
      <c r="G283" s="40">
        <f t="shared" ca="1" si="54"/>
        <v>16675</v>
      </c>
      <c r="H283" s="40">
        <f t="shared" ca="1" si="55"/>
        <v>63976</v>
      </c>
      <c r="I283" s="41">
        <f t="shared" ca="1" si="56"/>
        <v>10870606</v>
      </c>
      <c r="J283" s="42"/>
      <c r="K283" s="43"/>
      <c r="L283" s="43"/>
      <c r="M283" s="44">
        <f ca="1">IF(C283="","",M282)</f>
        <v>2236445</v>
      </c>
      <c r="N283" s="45">
        <f t="shared" ca="1" si="61"/>
        <v>13107051</v>
      </c>
      <c r="Q283" s="25">
        <f t="shared" ca="1" si="58"/>
        <v>16675</v>
      </c>
      <c r="R283" s="25">
        <f t="shared" ca="1" si="59"/>
        <v>63976</v>
      </c>
    </row>
    <row r="284" spans="2:18">
      <c r="B284" s="287"/>
      <c r="C284" s="36">
        <f t="shared" ca="1" si="60"/>
        <v>270</v>
      </c>
      <c r="D284" s="37">
        <f t="shared" ca="1" si="62"/>
        <v>1.83E-2</v>
      </c>
      <c r="E284" s="38">
        <f t="shared" ca="1" si="52"/>
        <v>177696</v>
      </c>
      <c r="F284" s="39">
        <f t="shared" ca="1" si="53"/>
        <v>80651</v>
      </c>
      <c r="G284" s="40">
        <f t="shared" ca="1" si="54"/>
        <v>16578</v>
      </c>
      <c r="H284" s="40">
        <f t="shared" ca="1" si="55"/>
        <v>64073</v>
      </c>
      <c r="I284" s="41">
        <f t="shared" ca="1" si="56"/>
        <v>10806533</v>
      </c>
      <c r="J284" s="46">
        <f ca="1">IF(C284="","",J278)</f>
        <v>97045</v>
      </c>
      <c r="K284" s="47">
        <f ca="1">IF(C284="","",ROUND(M278*D284/2,0))</f>
        <v>20463</v>
      </c>
      <c r="L284" s="48">
        <f ca="1">IF(C284="","",J284-K284)</f>
        <v>76582</v>
      </c>
      <c r="M284" s="44">
        <f ca="1">IF(C284="","",M278-L284)</f>
        <v>2159863</v>
      </c>
      <c r="N284" s="45">
        <f t="shared" ca="1" si="61"/>
        <v>12966396</v>
      </c>
      <c r="Q284" s="25">
        <f t="shared" ca="1" si="58"/>
        <v>37041</v>
      </c>
      <c r="R284" s="25">
        <f t="shared" ca="1" si="59"/>
        <v>140655</v>
      </c>
    </row>
    <row r="285" spans="2:18">
      <c r="B285" s="287"/>
      <c r="C285" s="36">
        <f t="shared" ca="1" si="60"/>
        <v>271</v>
      </c>
      <c r="D285" s="37">
        <f t="shared" ca="1" si="62"/>
        <v>1.83E-2</v>
      </c>
      <c r="E285" s="38">
        <f t="shared" ca="1" si="52"/>
        <v>80651</v>
      </c>
      <c r="F285" s="39">
        <f t="shared" ca="1" si="53"/>
        <v>80651</v>
      </c>
      <c r="G285" s="40">
        <f t="shared" ca="1" si="54"/>
        <v>16480</v>
      </c>
      <c r="H285" s="40">
        <f t="shared" ca="1" si="55"/>
        <v>64171</v>
      </c>
      <c r="I285" s="41">
        <f t="shared" ca="1" si="56"/>
        <v>10742362</v>
      </c>
      <c r="J285" s="42"/>
      <c r="K285" s="43"/>
      <c r="L285" s="43"/>
      <c r="M285" s="44">
        <f ca="1">IF(C285="","",M284)</f>
        <v>2159863</v>
      </c>
      <c r="N285" s="45">
        <f t="shared" ca="1" si="61"/>
        <v>12902225</v>
      </c>
      <c r="Q285" s="25">
        <f t="shared" ca="1" si="58"/>
        <v>16480</v>
      </c>
      <c r="R285" s="25">
        <f t="shared" ca="1" si="59"/>
        <v>64171</v>
      </c>
    </row>
    <row r="286" spans="2:18">
      <c r="B286" s="287"/>
      <c r="C286" s="36">
        <f t="shared" ca="1" si="60"/>
        <v>272</v>
      </c>
      <c r="D286" s="37">
        <f t="shared" ca="1" si="62"/>
        <v>1.83E-2</v>
      </c>
      <c r="E286" s="38">
        <f t="shared" ca="1" si="52"/>
        <v>80651</v>
      </c>
      <c r="F286" s="39">
        <f t="shared" ca="1" si="53"/>
        <v>80651</v>
      </c>
      <c r="G286" s="40">
        <f t="shared" ca="1" si="54"/>
        <v>16382</v>
      </c>
      <c r="H286" s="40">
        <f t="shared" ca="1" si="55"/>
        <v>64269</v>
      </c>
      <c r="I286" s="41">
        <f t="shared" ca="1" si="56"/>
        <v>10678093</v>
      </c>
      <c r="J286" s="42"/>
      <c r="K286" s="43"/>
      <c r="L286" s="43"/>
      <c r="M286" s="44">
        <f ca="1">IF(C286="","",M285)</f>
        <v>2159863</v>
      </c>
      <c r="N286" s="45">
        <f t="shared" ca="1" si="61"/>
        <v>12837956</v>
      </c>
      <c r="Q286" s="25">
        <f t="shared" ca="1" si="58"/>
        <v>16382</v>
      </c>
      <c r="R286" s="25">
        <f t="shared" ca="1" si="59"/>
        <v>64269</v>
      </c>
    </row>
    <row r="287" spans="2:18">
      <c r="B287" s="287"/>
      <c r="C287" s="36">
        <f t="shared" ca="1" si="60"/>
        <v>273</v>
      </c>
      <c r="D287" s="37">
        <f t="shared" ca="1" si="62"/>
        <v>1.83E-2</v>
      </c>
      <c r="E287" s="38">
        <f t="shared" ca="1" si="52"/>
        <v>80651</v>
      </c>
      <c r="F287" s="39">
        <f t="shared" ca="1" si="53"/>
        <v>80651</v>
      </c>
      <c r="G287" s="40">
        <f t="shared" ca="1" si="54"/>
        <v>16284</v>
      </c>
      <c r="H287" s="40">
        <f t="shared" ca="1" si="55"/>
        <v>64367</v>
      </c>
      <c r="I287" s="41">
        <f t="shared" ca="1" si="56"/>
        <v>10613726</v>
      </c>
      <c r="J287" s="42"/>
      <c r="K287" s="43"/>
      <c r="L287" s="43"/>
      <c r="M287" s="44">
        <f ca="1">IF(C287="","",M286)</f>
        <v>2159863</v>
      </c>
      <c r="N287" s="45">
        <f t="shared" ca="1" si="61"/>
        <v>12773589</v>
      </c>
      <c r="Q287" s="25">
        <f t="shared" ca="1" si="58"/>
        <v>16284</v>
      </c>
      <c r="R287" s="25">
        <f t="shared" ca="1" si="59"/>
        <v>64367</v>
      </c>
    </row>
    <row r="288" spans="2:18">
      <c r="B288" s="287"/>
      <c r="C288" s="36">
        <f t="shared" ca="1" si="60"/>
        <v>274</v>
      </c>
      <c r="D288" s="37">
        <f t="shared" ca="1" si="62"/>
        <v>1.83E-2</v>
      </c>
      <c r="E288" s="38">
        <f t="shared" ca="1" si="52"/>
        <v>80651</v>
      </c>
      <c r="F288" s="39">
        <f t="shared" ca="1" si="53"/>
        <v>80651</v>
      </c>
      <c r="G288" s="40">
        <f t="shared" ca="1" si="54"/>
        <v>16186</v>
      </c>
      <c r="H288" s="40">
        <f t="shared" ca="1" si="55"/>
        <v>64465</v>
      </c>
      <c r="I288" s="41">
        <f t="shared" ca="1" si="56"/>
        <v>10549261</v>
      </c>
      <c r="J288" s="42"/>
      <c r="K288" s="43"/>
      <c r="L288" s="43"/>
      <c r="M288" s="44">
        <f ca="1">IF(C288="","",M287)</f>
        <v>2159863</v>
      </c>
      <c r="N288" s="45">
        <f t="shared" ca="1" si="61"/>
        <v>12709124</v>
      </c>
      <c r="Q288" s="25">
        <f t="shared" ca="1" si="58"/>
        <v>16186</v>
      </c>
      <c r="R288" s="25">
        <f t="shared" ca="1" si="59"/>
        <v>64465</v>
      </c>
    </row>
    <row r="289" spans="2:18">
      <c r="B289" s="287"/>
      <c r="C289" s="36">
        <f t="shared" ca="1" si="60"/>
        <v>275</v>
      </c>
      <c r="D289" s="37">
        <f t="shared" ca="1" si="62"/>
        <v>1.83E-2</v>
      </c>
      <c r="E289" s="38">
        <f t="shared" ca="1" si="52"/>
        <v>80651</v>
      </c>
      <c r="F289" s="39">
        <f t="shared" ca="1" si="53"/>
        <v>80651</v>
      </c>
      <c r="G289" s="40">
        <f t="shared" ca="1" si="54"/>
        <v>16088</v>
      </c>
      <c r="H289" s="40">
        <f t="shared" ca="1" si="55"/>
        <v>64563</v>
      </c>
      <c r="I289" s="41">
        <f t="shared" ca="1" si="56"/>
        <v>10484698</v>
      </c>
      <c r="J289" s="42"/>
      <c r="K289" s="43"/>
      <c r="L289" s="43"/>
      <c r="M289" s="44">
        <f ca="1">IF(C289="","",M288)</f>
        <v>2159863</v>
      </c>
      <c r="N289" s="45">
        <f t="shared" ca="1" si="61"/>
        <v>12644561</v>
      </c>
      <c r="Q289" s="25">
        <f t="shared" ca="1" si="58"/>
        <v>16088</v>
      </c>
      <c r="R289" s="25">
        <f t="shared" ca="1" si="59"/>
        <v>64563</v>
      </c>
    </row>
    <row r="290" spans="2:18">
      <c r="B290" s="288"/>
      <c r="C290" s="49">
        <f t="shared" ca="1" si="60"/>
        <v>276</v>
      </c>
      <c r="D290" s="50">
        <f ca="1">IF(C290="","",VLOOKUP(C290/12,$H$3:$J$9,3,TRUE))</f>
        <v>1.83E-2</v>
      </c>
      <c r="E290" s="51">
        <f t="shared" ca="1" si="52"/>
        <v>177696</v>
      </c>
      <c r="F290" s="52">
        <f ca="1">IF(C290="","",IF($E$5*12=C290,I289+G290,F289))</f>
        <v>80651</v>
      </c>
      <c r="G290" s="53">
        <f t="shared" ca="1" si="54"/>
        <v>15989</v>
      </c>
      <c r="H290" s="53">
        <f ca="1">IF(C290="","",IF($E$5*12=C290,I289,F290-G290))</f>
        <v>64662</v>
      </c>
      <c r="I290" s="54">
        <f t="shared" ca="1" si="56"/>
        <v>10420036</v>
      </c>
      <c r="J290" s="55">
        <f ca="1">IF(C290="","",IF($E$5*12=C290,M289+K290,J284))</f>
        <v>97045</v>
      </c>
      <c r="K290" s="56">
        <f ca="1">IF(C290="","",ROUND(M284*D290/2,0))</f>
        <v>19763</v>
      </c>
      <c r="L290" s="57">
        <f ca="1">IF(C290="","",IF($E$5*2=C290/6,M289,J290-K290))</f>
        <v>77282</v>
      </c>
      <c r="M290" s="58">
        <f ca="1">IF(C290="","",M284-L290)</f>
        <v>2082581</v>
      </c>
      <c r="N290" s="59">
        <f t="shared" ca="1" si="61"/>
        <v>12502617</v>
      </c>
      <c r="Q290" s="25">
        <f t="shared" ca="1" si="58"/>
        <v>35752</v>
      </c>
      <c r="R290" s="25">
        <f t="shared" ca="1" si="59"/>
        <v>141944</v>
      </c>
    </row>
    <row r="291" spans="2:18">
      <c r="B291" s="286" t="str">
        <f ca="1">IF(C291="","",C302/12&amp;"年目")</f>
        <v>24年目</v>
      </c>
      <c r="C291" s="26">
        <f t="shared" ca="1" si="60"/>
        <v>277</v>
      </c>
      <c r="D291" s="27">
        <f t="shared" ref="D291:D301" ca="1" si="63">D292</f>
        <v>1.83E-2</v>
      </c>
      <c r="E291" s="28">
        <f t="shared" ca="1" si="52"/>
        <v>80651</v>
      </c>
      <c r="F291" s="29">
        <f t="shared" ca="1" si="53"/>
        <v>80651</v>
      </c>
      <c r="G291" s="30">
        <f t="shared" ca="1" si="54"/>
        <v>15891</v>
      </c>
      <c r="H291" s="30">
        <f t="shared" ca="1" si="55"/>
        <v>64760</v>
      </c>
      <c r="I291" s="31">
        <f t="shared" ca="1" si="56"/>
        <v>10355276</v>
      </c>
      <c r="J291" s="32"/>
      <c r="K291" s="33"/>
      <c r="L291" s="33"/>
      <c r="M291" s="34">
        <f ca="1">IF(C291="","",M290)</f>
        <v>2082581</v>
      </c>
      <c r="N291" s="35">
        <f t="shared" ca="1" si="61"/>
        <v>12437857</v>
      </c>
      <c r="Q291" s="25">
        <f t="shared" ca="1" si="58"/>
        <v>15891</v>
      </c>
      <c r="R291" s="25">
        <f t="shared" ca="1" si="59"/>
        <v>64760</v>
      </c>
    </row>
    <row r="292" spans="2:18">
      <c r="B292" s="287"/>
      <c r="C292" s="36">
        <f t="shared" ca="1" si="60"/>
        <v>278</v>
      </c>
      <c r="D292" s="37">
        <f t="shared" ca="1" si="63"/>
        <v>1.83E-2</v>
      </c>
      <c r="E292" s="38">
        <f t="shared" ca="1" si="52"/>
        <v>80651</v>
      </c>
      <c r="F292" s="39">
        <f t="shared" ca="1" si="53"/>
        <v>80651</v>
      </c>
      <c r="G292" s="40">
        <f t="shared" ca="1" si="54"/>
        <v>15792</v>
      </c>
      <c r="H292" s="40">
        <f t="shared" ca="1" si="55"/>
        <v>64859</v>
      </c>
      <c r="I292" s="41">
        <f t="shared" ca="1" si="56"/>
        <v>10290417</v>
      </c>
      <c r="J292" s="42"/>
      <c r="K292" s="43"/>
      <c r="L292" s="43"/>
      <c r="M292" s="44">
        <f ca="1">IF(C292="","",M291)</f>
        <v>2082581</v>
      </c>
      <c r="N292" s="45">
        <f t="shared" ca="1" si="61"/>
        <v>12372998</v>
      </c>
      <c r="Q292" s="25">
        <f t="shared" ca="1" si="58"/>
        <v>15792</v>
      </c>
      <c r="R292" s="25">
        <f t="shared" ca="1" si="59"/>
        <v>64859</v>
      </c>
    </row>
    <row r="293" spans="2:18">
      <c r="B293" s="287"/>
      <c r="C293" s="36">
        <f t="shared" ca="1" si="60"/>
        <v>279</v>
      </c>
      <c r="D293" s="37">
        <f t="shared" ca="1" si="63"/>
        <v>1.83E-2</v>
      </c>
      <c r="E293" s="38">
        <f t="shared" ca="1" si="52"/>
        <v>80651</v>
      </c>
      <c r="F293" s="39">
        <f t="shared" ca="1" si="53"/>
        <v>80651</v>
      </c>
      <c r="G293" s="40">
        <f t="shared" ca="1" si="54"/>
        <v>15693</v>
      </c>
      <c r="H293" s="40">
        <f t="shared" ca="1" si="55"/>
        <v>64958</v>
      </c>
      <c r="I293" s="41">
        <f t="shared" ca="1" si="56"/>
        <v>10225459</v>
      </c>
      <c r="J293" s="42"/>
      <c r="K293" s="43"/>
      <c r="L293" s="43"/>
      <c r="M293" s="44">
        <f ca="1">IF(C293="","",M292)</f>
        <v>2082581</v>
      </c>
      <c r="N293" s="45">
        <f t="shared" ca="1" si="61"/>
        <v>12308040</v>
      </c>
      <c r="Q293" s="25">
        <f t="shared" ca="1" si="58"/>
        <v>15693</v>
      </c>
      <c r="R293" s="25">
        <f t="shared" ca="1" si="59"/>
        <v>64958</v>
      </c>
    </row>
    <row r="294" spans="2:18">
      <c r="B294" s="287"/>
      <c r="C294" s="36">
        <f t="shared" ca="1" si="60"/>
        <v>280</v>
      </c>
      <c r="D294" s="37">
        <f t="shared" ca="1" si="63"/>
        <v>1.83E-2</v>
      </c>
      <c r="E294" s="38">
        <f t="shared" ca="1" si="52"/>
        <v>80651</v>
      </c>
      <c r="F294" s="39">
        <f t="shared" ca="1" si="53"/>
        <v>80651</v>
      </c>
      <c r="G294" s="40">
        <f t="shared" ca="1" si="54"/>
        <v>15594</v>
      </c>
      <c r="H294" s="40">
        <f t="shared" ca="1" si="55"/>
        <v>65057</v>
      </c>
      <c r="I294" s="41">
        <f t="shared" ca="1" si="56"/>
        <v>10160402</v>
      </c>
      <c r="J294" s="42"/>
      <c r="K294" s="43"/>
      <c r="L294" s="43"/>
      <c r="M294" s="44">
        <f ca="1">IF(C294="","",M293)</f>
        <v>2082581</v>
      </c>
      <c r="N294" s="45">
        <f t="shared" ca="1" si="61"/>
        <v>12242983</v>
      </c>
      <c r="Q294" s="25">
        <f t="shared" ca="1" si="58"/>
        <v>15594</v>
      </c>
      <c r="R294" s="25">
        <f t="shared" ca="1" si="59"/>
        <v>65057</v>
      </c>
    </row>
    <row r="295" spans="2:18">
      <c r="B295" s="287"/>
      <c r="C295" s="36">
        <f t="shared" ca="1" si="60"/>
        <v>281</v>
      </c>
      <c r="D295" s="37">
        <f t="shared" ca="1" si="63"/>
        <v>1.83E-2</v>
      </c>
      <c r="E295" s="38">
        <f t="shared" ca="1" si="52"/>
        <v>80651</v>
      </c>
      <c r="F295" s="39">
        <f t="shared" ca="1" si="53"/>
        <v>80651</v>
      </c>
      <c r="G295" s="40">
        <f t="shared" ca="1" si="54"/>
        <v>15495</v>
      </c>
      <c r="H295" s="40">
        <f t="shared" ca="1" si="55"/>
        <v>65156</v>
      </c>
      <c r="I295" s="41">
        <f t="shared" ca="1" si="56"/>
        <v>10095246</v>
      </c>
      <c r="J295" s="42"/>
      <c r="K295" s="43"/>
      <c r="L295" s="43"/>
      <c r="M295" s="44">
        <f ca="1">IF(C295="","",M294)</f>
        <v>2082581</v>
      </c>
      <c r="N295" s="45">
        <f t="shared" ca="1" si="61"/>
        <v>12177827</v>
      </c>
      <c r="Q295" s="25">
        <f t="shared" ca="1" si="58"/>
        <v>15495</v>
      </c>
      <c r="R295" s="25">
        <f t="shared" ca="1" si="59"/>
        <v>65156</v>
      </c>
    </row>
    <row r="296" spans="2:18">
      <c r="B296" s="287"/>
      <c r="C296" s="36">
        <f t="shared" ca="1" si="60"/>
        <v>282</v>
      </c>
      <c r="D296" s="37">
        <f t="shared" ca="1" si="63"/>
        <v>1.83E-2</v>
      </c>
      <c r="E296" s="38">
        <f t="shared" ca="1" si="52"/>
        <v>177696</v>
      </c>
      <c r="F296" s="39">
        <f t="shared" ca="1" si="53"/>
        <v>80651</v>
      </c>
      <c r="G296" s="40">
        <f t="shared" ca="1" si="54"/>
        <v>15395</v>
      </c>
      <c r="H296" s="40">
        <f t="shared" ca="1" si="55"/>
        <v>65256</v>
      </c>
      <c r="I296" s="41">
        <f t="shared" ca="1" si="56"/>
        <v>10029990</v>
      </c>
      <c r="J296" s="46">
        <f ca="1">IF(C296="","",J290)</f>
        <v>97045</v>
      </c>
      <c r="K296" s="47">
        <f ca="1">IF(C296="","",ROUND(M290*D296/2,0))</f>
        <v>19056</v>
      </c>
      <c r="L296" s="48">
        <f ca="1">IF(C296="","",J296-K296)</f>
        <v>77989</v>
      </c>
      <c r="M296" s="44">
        <f ca="1">IF(C296="","",M290-L296)</f>
        <v>2004592</v>
      </c>
      <c r="N296" s="45">
        <f t="shared" ca="1" si="61"/>
        <v>12034582</v>
      </c>
      <c r="Q296" s="25">
        <f t="shared" ca="1" si="58"/>
        <v>34451</v>
      </c>
      <c r="R296" s="25">
        <f t="shared" ca="1" si="59"/>
        <v>143245</v>
      </c>
    </row>
    <row r="297" spans="2:18">
      <c r="B297" s="287"/>
      <c r="C297" s="36">
        <f t="shared" ca="1" si="60"/>
        <v>283</v>
      </c>
      <c r="D297" s="37">
        <f t="shared" ca="1" si="63"/>
        <v>1.83E-2</v>
      </c>
      <c r="E297" s="38">
        <f t="shared" ca="1" si="52"/>
        <v>80651</v>
      </c>
      <c r="F297" s="39">
        <f t="shared" ca="1" si="53"/>
        <v>80651</v>
      </c>
      <c r="G297" s="40">
        <f t="shared" ca="1" si="54"/>
        <v>15296</v>
      </c>
      <c r="H297" s="40">
        <f t="shared" ca="1" si="55"/>
        <v>65355</v>
      </c>
      <c r="I297" s="41">
        <f t="shared" ca="1" si="56"/>
        <v>9964635</v>
      </c>
      <c r="J297" s="42"/>
      <c r="K297" s="43"/>
      <c r="L297" s="43"/>
      <c r="M297" s="44">
        <f ca="1">IF(C297="","",M296)</f>
        <v>2004592</v>
      </c>
      <c r="N297" s="45">
        <f t="shared" ca="1" si="61"/>
        <v>11969227</v>
      </c>
      <c r="Q297" s="25">
        <f t="shared" ca="1" si="58"/>
        <v>15296</v>
      </c>
      <c r="R297" s="25">
        <f t="shared" ca="1" si="59"/>
        <v>65355</v>
      </c>
    </row>
    <row r="298" spans="2:18">
      <c r="B298" s="287"/>
      <c r="C298" s="36">
        <f t="shared" ca="1" si="60"/>
        <v>284</v>
      </c>
      <c r="D298" s="37">
        <f t="shared" ca="1" si="63"/>
        <v>1.83E-2</v>
      </c>
      <c r="E298" s="38">
        <f t="shared" ca="1" si="52"/>
        <v>80651</v>
      </c>
      <c r="F298" s="39">
        <f t="shared" ca="1" si="53"/>
        <v>80651</v>
      </c>
      <c r="G298" s="40">
        <f t="shared" ca="1" si="54"/>
        <v>15196</v>
      </c>
      <c r="H298" s="40">
        <f t="shared" ca="1" si="55"/>
        <v>65455</v>
      </c>
      <c r="I298" s="41">
        <f t="shared" ca="1" si="56"/>
        <v>9899180</v>
      </c>
      <c r="J298" s="42"/>
      <c r="K298" s="43"/>
      <c r="L298" s="43"/>
      <c r="M298" s="44">
        <f ca="1">IF(C298="","",M297)</f>
        <v>2004592</v>
      </c>
      <c r="N298" s="45">
        <f t="shared" ca="1" si="61"/>
        <v>11903772</v>
      </c>
      <c r="Q298" s="25">
        <f t="shared" ca="1" si="58"/>
        <v>15196</v>
      </c>
      <c r="R298" s="25">
        <f t="shared" ca="1" si="59"/>
        <v>65455</v>
      </c>
    </row>
    <row r="299" spans="2:18">
      <c r="B299" s="287"/>
      <c r="C299" s="36">
        <f t="shared" ca="1" si="60"/>
        <v>285</v>
      </c>
      <c r="D299" s="37">
        <f t="shared" ca="1" si="63"/>
        <v>1.83E-2</v>
      </c>
      <c r="E299" s="38">
        <f t="shared" ca="1" si="52"/>
        <v>80651</v>
      </c>
      <c r="F299" s="39">
        <f t="shared" ca="1" si="53"/>
        <v>80651</v>
      </c>
      <c r="G299" s="40">
        <f t="shared" ca="1" si="54"/>
        <v>15096</v>
      </c>
      <c r="H299" s="40">
        <f t="shared" ca="1" si="55"/>
        <v>65555</v>
      </c>
      <c r="I299" s="41">
        <f t="shared" ca="1" si="56"/>
        <v>9833625</v>
      </c>
      <c r="J299" s="42"/>
      <c r="K299" s="43"/>
      <c r="L299" s="43"/>
      <c r="M299" s="44">
        <f ca="1">IF(C299="","",M298)</f>
        <v>2004592</v>
      </c>
      <c r="N299" s="45">
        <f t="shared" ca="1" si="61"/>
        <v>11838217</v>
      </c>
      <c r="Q299" s="25">
        <f t="shared" ca="1" si="58"/>
        <v>15096</v>
      </c>
      <c r="R299" s="25">
        <f t="shared" ca="1" si="59"/>
        <v>65555</v>
      </c>
    </row>
    <row r="300" spans="2:18">
      <c r="B300" s="287"/>
      <c r="C300" s="36">
        <f t="shared" ca="1" si="60"/>
        <v>286</v>
      </c>
      <c r="D300" s="37">
        <f t="shared" ca="1" si="63"/>
        <v>1.83E-2</v>
      </c>
      <c r="E300" s="38">
        <f t="shared" ca="1" si="52"/>
        <v>80651</v>
      </c>
      <c r="F300" s="39">
        <f t="shared" ca="1" si="53"/>
        <v>80651</v>
      </c>
      <c r="G300" s="40">
        <f t="shared" ca="1" si="54"/>
        <v>14996</v>
      </c>
      <c r="H300" s="40">
        <f t="shared" ca="1" si="55"/>
        <v>65655</v>
      </c>
      <c r="I300" s="41">
        <f t="shared" ca="1" si="56"/>
        <v>9767970</v>
      </c>
      <c r="J300" s="42"/>
      <c r="K300" s="43"/>
      <c r="L300" s="43"/>
      <c r="M300" s="44">
        <f ca="1">IF(C300="","",M299)</f>
        <v>2004592</v>
      </c>
      <c r="N300" s="45">
        <f t="shared" ca="1" si="61"/>
        <v>11772562</v>
      </c>
      <c r="Q300" s="25">
        <f t="shared" ca="1" si="58"/>
        <v>14996</v>
      </c>
      <c r="R300" s="25">
        <f t="shared" ca="1" si="59"/>
        <v>65655</v>
      </c>
    </row>
    <row r="301" spans="2:18">
      <c r="B301" s="287"/>
      <c r="C301" s="36">
        <f t="shared" ca="1" si="60"/>
        <v>287</v>
      </c>
      <c r="D301" s="37">
        <f t="shared" ca="1" si="63"/>
        <v>1.83E-2</v>
      </c>
      <c r="E301" s="38">
        <f t="shared" ca="1" si="52"/>
        <v>80651</v>
      </c>
      <c r="F301" s="39">
        <f t="shared" ca="1" si="53"/>
        <v>80651</v>
      </c>
      <c r="G301" s="40">
        <f t="shared" ca="1" si="54"/>
        <v>14896</v>
      </c>
      <c r="H301" s="40">
        <f t="shared" ca="1" si="55"/>
        <v>65755</v>
      </c>
      <c r="I301" s="41">
        <f t="shared" ca="1" si="56"/>
        <v>9702215</v>
      </c>
      <c r="J301" s="42"/>
      <c r="K301" s="43"/>
      <c r="L301" s="43"/>
      <c r="M301" s="44">
        <f ca="1">IF(C301="","",M300)</f>
        <v>2004592</v>
      </c>
      <c r="N301" s="45">
        <f t="shared" ca="1" si="61"/>
        <v>11706807</v>
      </c>
      <c r="Q301" s="25">
        <f t="shared" ca="1" si="58"/>
        <v>14896</v>
      </c>
      <c r="R301" s="25">
        <f t="shared" ca="1" si="59"/>
        <v>65755</v>
      </c>
    </row>
    <row r="302" spans="2:18">
      <c r="B302" s="288"/>
      <c r="C302" s="49">
        <f t="shared" ca="1" si="60"/>
        <v>288</v>
      </c>
      <c r="D302" s="50">
        <f ca="1">IF(C302="","",VLOOKUP(C302/12,$H$3:$J$9,3,TRUE))</f>
        <v>1.83E-2</v>
      </c>
      <c r="E302" s="51">
        <f t="shared" ca="1" si="52"/>
        <v>177696</v>
      </c>
      <c r="F302" s="52">
        <f ca="1">IF(C302="","",IF($E$5*12=C302,I301+G302,F301))</f>
        <v>80651</v>
      </c>
      <c r="G302" s="53">
        <f t="shared" ca="1" si="54"/>
        <v>14796</v>
      </c>
      <c r="H302" s="53">
        <f ca="1">IF(C302="","",IF($E$5*12=C302,I301,F302-G302))</f>
        <v>65855</v>
      </c>
      <c r="I302" s="54">
        <f t="shared" ca="1" si="56"/>
        <v>9636360</v>
      </c>
      <c r="J302" s="55">
        <f ca="1">IF(C302="","",IF($E$5*12=C302,M301+K302,J296))</f>
        <v>97045</v>
      </c>
      <c r="K302" s="56">
        <f ca="1">IF(C302="","",ROUND(M296*D302/2,0))</f>
        <v>18342</v>
      </c>
      <c r="L302" s="57">
        <f ca="1">IF(C302="","",IF($E$5*2=C302/6,M301,J302-K302))</f>
        <v>78703</v>
      </c>
      <c r="M302" s="58">
        <f ca="1">IF(C302="","",M296-L302)</f>
        <v>1925889</v>
      </c>
      <c r="N302" s="59">
        <f t="shared" ca="1" si="61"/>
        <v>11562249</v>
      </c>
      <c r="Q302" s="25">
        <f t="shared" ca="1" si="58"/>
        <v>33138</v>
      </c>
      <c r="R302" s="25">
        <f t="shared" ca="1" si="59"/>
        <v>144558</v>
      </c>
    </row>
    <row r="303" spans="2:18">
      <c r="B303" s="286" t="str">
        <f ca="1">IF(C303="","",C314/12&amp;"年目")</f>
        <v>25年目</v>
      </c>
      <c r="C303" s="26">
        <f t="shared" ca="1" si="60"/>
        <v>289</v>
      </c>
      <c r="D303" s="27">
        <f t="shared" ref="D303:D313" ca="1" si="64">D304</f>
        <v>1.83E-2</v>
      </c>
      <c r="E303" s="28">
        <f t="shared" ca="1" si="52"/>
        <v>80651</v>
      </c>
      <c r="F303" s="29">
        <f t="shared" ca="1" si="53"/>
        <v>80651</v>
      </c>
      <c r="G303" s="30">
        <f t="shared" ca="1" si="54"/>
        <v>14695</v>
      </c>
      <c r="H303" s="30">
        <f t="shared" ca="1" si="55"/>
        <v>65956</v>
      </c>
      <c r="I303" s="31">
        <f t="shared" ca="1" si="56"/>
        <v>9570404</v>
      </c>
      <c r="J303" s="32"/>
      <c r="K303" s="33"/>
      <c r="L303" s="33"/>
      <c r="M303" s="34">
        <f ca="1">IF(C303="","",M302)</f>
        <v>1925889</v>
      </c>
      <c r="N303" s="35">
        <f t="shared" ca="1" si="61"/>
        <v>11496293</v>
      </c>
      <c r="Q303" s="25">
        <f t="shared" ca="1" si="58"/>
        <v>14695</v>
      </c>
      <c r="R303" s="25">
        <f t="shared" ca="1" si="59"/>
        <v>65956</v>
      </c>
    </row>
    <row r="304" spans="2:18">
      <c r="B304" s="287"/>
      <c r="C304" s="36">
        <f t="shared" ca="1" si="60"/>
        <v>290</v>
      </c>
      <c r="D304" s="37">
        <f t="shared" ca="1" si="64"/>
        <v>1.83E-2</v>
      </c>
      <c r="E304" s="38">
        <f t="shared" ca="1" si="52"/>
        <v>80651</v>
      </c>
      <c r="F304" s="39">
        <f t="shared" ca="1" si="53"/>
        <v>80651</v>
      </c>
      <c r="G304" s="40">
        <f t="shared" ca="1" si="54"/>
        <v>14595</v>
      </c>
      <c r="H304" s="40">
        <f t="shared" ca="1" si="55"/>
        <v>66056</v>
      </c>
      <c r="I304" s="41">
        <f t="shared" ca="1" si="56"/>
        <v>9504348</v>
      </c>
      <c r="J304" s="42"/>
      <c r="K304" s="43"/>
      <c r="L304" s="43"/>
      <c r="M304" s="44">
        <f ca="1">IF(C304="","",M303)</f>
        <v>1925889</v>
      </c>
      <c r="N304" s="45">
        <f t="shared" ca="1" si="61"/>
        <v>11430237</v>
      </c>
      <c r="Q304" s="25">
        <f t="shared" ca="1" si="58"/>
        <v>14595</v>
      </c>
      <c r="R304" s="25">
        <f t="shared" ca="1" si="59"/>
        <v>66056</v>
      </c>
    </row>
    <row r="305" spans="2:18">
      <c r="B305" s="287"/>
      <c r="C305" s="36">
        <f t="shared" ca="1" si="60"/>
        <v>291</v>
      </c>
      <c r="D305" s="37">
        <f t="shared" ca="1" si="64"/>
        <v>1.83E-2</v>
      </c>
      <c r="E305" s="38">
        <f t="shared" ca="1" si="52"/>
        <v>80651</v>
      </c>
      <c r="F305" s="39">
        <f t="shared" ca="1" si="53"/>
        <v>80651</v>
      </c>
      <c r="G305" s="40">
        <f t="shared" ca="1" si="54"/>
        <v>14494</v>
      </c>
      <c r="H305" s="40">
        <f t="shared" ca="1" si="55"/>
        <v>66157</v>
      </c>
      <c r="I305" s="41">
        <f t="shared" ca="1" si="56"/>
        <v>9438191</v>
      </c>
      <c r="J305" s="42"/>
      <c r="K305" s="43"/>
      <c r="L305" s="43"/>
      <c r="M305" s="44">
        <f ca="1">IF(C305="","",M304)</f>
        <v>1925889</v>
      </c>
      <c r="N305" s="45">
        <f t="shared" ca="1" si="61"/>
        <v>11364080</v>
      </c>
      <c r="Q305" s="25">
        <f t="shared" ca="1" si="58"/>
        <v>14494</v>
      </c>
      <c r="R305" s="25">
        <f t="shared" ca="1" si="59"/>
        <v>66157</v>
      </c>
    </row>
    <row r="306" spans="2:18">
      <c r="B306" s="287"/>
      <c r="C306" s="36">
        <f t="shared" ca="1" si="60"/>
        <v>292</v>
      </c>
      <c r="D306" s="37">
        <f t="shared" ca="1" si="64"/>
        <v>1.83E-2</v>
      </c>
      <c r="E306" s="38">
        <f t="shared" ca="1" si="52"/>
        <v>80651</v>
      </c>
      <c r="F306" s="39">
        <f t="shared" ca="1" si="53"/>
        <v>80651</v>
      </c>
      <c r="G306" s="40">
        <f t="shared" ca="1" si="54"/>
        <v>14393</v>
      </c>
      <c r="H306" s="40">
        <f t="shared" ca="1" si="55"/>
        <v>66258</v>
      </c>
      <c r="I306" s="41">
        <f t="shared" ca="1" si="56"/>
        <v>9371933</v>
      </c>
      <c r="J306" s="42"/>
      <c r="K306" s="43"/>
      <c r="L306" s="43"/>
      <c r="M306" s="44">
        <f ca="1">IF(C306="","",M305)</f>
        <v>1925889</v>
      </c>
      <c r="N306" s="45">
        <f t="shared" ca="1" si="61"/>
        <v>11297822</v>
      </c>
      <c r="Q306" s="25">
        <f t="shared" ca="1" si="58"/>
        <v>14393</v>
      </c>
      <c r="R306" s="25">
        <f t="shared" ca="1" si="59"/>
        <v>66258</v>
      </c>
    </row>
    <row r="307" spans="2:18">
      <c r="B307" s="287"/>
      <c r="C307" s="36">
        <f t="shared" ca="1" si="60"/>
        <v>293</v>
      </c>
      <c r="D307" s="37">
        <f t="shared" ca="1" si="64"/>
        <v>1.83E-2</v>
      </c>
      <c r="E307" s="38">
        <f t="shared" ca="1" si="52"/>
        <v>80651</v>
      </c>
      <c r="F307" s="39">
        <f t="shared" ca="1" si="53"/>
        <v>80651</v>
      </c>
      <c r="G307" s="40">
        <f t="shared" ca="1" si="54"/>
        <v>14292</v>
      </c>
      <c r="H307" s="40">
        <f t="shared" ca="1" si="55"/>
        <v>66359</v>
      </c>
      <c r="I307" s="41">
        <f t="shared" ca="1" si="56"/>
        <v>9305574</v>
      </c>
      <c r="J307" s="42"/>
      <c r="K307" s="43"/>
      <c r="L307" s="43"/>
      <c r="M307" s="44">
        <f ca="1">IF(C307="","",M306)</f>
        <v>1925889</v>
      </c>
      <c r="N307" s="45">
        <f t="shared" ca="1" si="61"/>
        <v>11231463</v>
      </c>
      <c r="Q307" s="25">
        <f t="shared" ca="1" si="58"/>
        <v>14292</v>
      </c>
      <c r="R307" s="25">
        <f t="shared" ca="1" si="59"/>
        <v>66359</v>
      </c>
    </row>
    <row r="308" spans="2:18">
      <c r="B308" s="287"/>
      <c r="C308" s="36">
        <f t="shared" ca="1" si="60"/>
        <v>294</v>
      </c>
      <c r="D308" s="37">
        <f t="shared" ca="1" si="64"/>
        <v>1.83E-2</v>
      </c>
      <c r="E308" s="38">
        <f t="shared" ca="1" si="52"/>
        <v>177696</v>
      </c>
      <c r="F308" s="39">
        <f t="shared" ca="1" si="53"/>
        <v>80651</v>
      </c>
      <c r="G308" s="40">
        <f t="shared" ca="1" si="54"/>
        <v>14191</v>
      </c>
      <c r="H308" s="40">
        <f t="shared" ca="1" si="55"/>
        <v>66460</v>
      </c>
      <c r="I308" s="41">
        <f t="shared" ca="1" si="56"/>
        <v>9239114</v>
      </c>
      <c r="J308" s="46">
        <f ca="1">IF(C308="","",J302)</f>
        <v>97045</v>
      </c>
      <c r="K308" s="47">
        <f ca="1">IF(C308="","",ROUND(M302*D308/2,0))</f>
        <v>17622</v>
      </c>
      <c r="L308" s="48">
        <f ca="1">IF(C308="","",J308-K308)</f>
        <v>79423</v>
      </c>
      <c r="M308" s="44">
        <f ca="1">IF(C308="","",M302-L308)</f>
        <v>1846466</v>
      </c>
      <c r="N308" s="45">
        <f t="shared" ca="1" si="61"/>
        <v>11085580</v>
      </c>
      <c r="Q308" s="25">
        <f t="shared" ca="1" si="58"/>
        <v>31813</v>
      </c>
      <c r="R308" s="25">
        <f t="shared" ca="1" si="59"/>
        <v>145883</v>
      </c>
    </row>
    <row r="309" spans="2:18">
      <c r="B309" s="287"/>
      <c r="C309" s="36">
        <f t="shared" ca="1" si="60"/>
        <v>295</v>
      </c>
      <c r="D309" s="37">
        <f t="shared" ca="1" si="64"/>
        <v>1.83E-2</v>
      </c>
      <c r="E309" s="38">
        <f t="shared" ca="1" si="52"/>
        <v>80651</v>
      </c>
      <c r="F309" s="39">
        <f t="shared" ca="1" si="53"/>
        <v>80651</v>
      </c>
      <c r="G309" s="40">
        <f t="shared" ca="1" si="54"/>
        <v>14090</v>
      </c>
      <c r="H309" s="40">
        <f t="shared" ca="1" si="55"/>
        <v>66561</v>
      </c>
      <c r="I309" s="41">
        <f t="shared" ca="1" si="56"/>
        <v>9172553</v>
      </c>
      <c r="J309" s="42"/>
      <c r="K309" s="43"/>
      <c r="L309" s="43"/>
      <c r="M309" s="44">
        <f ca="1">IF(C309="","",M308)</f>
        <v>1846466</v>
      </c>
      <c r="N309" s="45">
        <f t="shared" ca="1" si="61"/>
        <v>11019019</v>
      </c>
      <c r="Q309" s="25">
        <f t="shared" ca="1" si="58"/>
        <v>14090</v>
      </c>
      <c r="R309" s="25">
        <f t="shared" ca="1" si="59"/>
        <v>66561</v>
      </c>
    </row>
    <row r="310" spans="2:18">
      <c r="B310" s="287"/>
      <c r="C310" s="36">
        <f t="shared" ca="1" si="60"/>
        <v>296</v>
      </c>
      <c r="D310" s="37">
        <f t="shared" ca="1" si="64"/>
        <v>1.83E-2</v>
      </c>
      <c r="E310" s="38">
        <f t="shared" ca="1" si="52"/>
        <v>80651</v>
      </c>
      <c r="F310" s="39">
        <f t="shared" ca="1" si="53"/>
        <v>80651</v>
      </c>
      <c r="G310" s="40">
        <f t="shared" ca="1" si="54"/>
        <v>13988</v>
      </c>
      <c r="H310" s="40">
        <f t="shared" ca="1" si="55"/>
        <v>66663</v>
      </c>
      <c r="I310" s="41">
        <f t="shared" ca="1" si="56"/>
        <v>9105890</v>
      </c>
      <c r="J310" s="42"/>
      <c r="K310" s="43"/>
      <c r="L310" s="43"/>
      <c r="M310" s="44">
        <f ca="1">IF(C310="","",M309)</f>
        <v>1846466</v>
      </c>
      <c r="N310" s="45">
        <f t="shared" ca="1" si="61"/>
        <v>10952356</v>
      </c>
      <c r="Q310" s="25">
        <f t="shared" ca="1" si="58"/>
        <v>13988</v>
      </c>
      <c r="R310" s="25">
        <f t="shared" ca="1" si="59"/>
        <v>66663</v>
      </c>
    </row>
    <row r="311" spans="2:18">
      <c r="B311" s="287"/>
      <c r="C311" s="36">
        <f t="shared" ca="1" si="60"/>
        <v>297</v>
      </c>
      <c r="D311" s="37">
        <f t="shared" ca="1" si="64"/>
        <v>1.83E-2</v>
      </c>
      <c r="E311" s="38">
        <f t="shared" ca="1" si="52"/>
        <v>80651</v>
      </c>
      <c r="F311" s="39">
        <f t="shared" ca="1" si="53"/>
        <v>80651</v>
      </c>
      <c r="G311" s="40">
        <f t="shared" ca="1" si="54"/>
        <v>13886</v>
      </c>
      <c r="H311" s="40">
        <f t="shared" ca="1" si="55"/>
        <v>66765</v>
      </c>
      <c r="I311" s="41">
        <f t="shared" ca="1" si="56"/>
        <v>9039125</v>
      </c>
      <c r="J311" s="42"/>
      <c r="K311" s="43"/>
      <c r="L311" s="43"/>
      <c r="M311" s="44">
        <f ca="1">IF(C311="","",M310)</f>
        <v>1846466</v>
      </c>
      <c r="N311" s="45">
        <f t="shared" ca="1" si="61"/>
        <v>10885591</v>
      </c>
      <c r="Q311" s="25">
        <f t="shared" ca="1" si="58"/>
        <v>13886</v>
      </c>
      <c r="R311" s="25">
        <f t="shared" ca="1" si="59"/>
        <v>66765</v>
      </c>
    </row>
    <row r="312" spans="2:18">
      <c r="B312" s="287"/>
      <c r="C312" s="36">
        <f t="shared" ca="1" si="60"/>
        <v>298</v>
      </c>
      <c r="D312" s="37">
        <f t="shared" ca="1" si="64"/>
        <v>1.83E-2</v>
      </c>
      <c r="E312" s="38">
        <f t="shared" ca="1" si="52"/>
        <v>80651</v>
      </c>
      <c r="F312" s="39">
        <f t="shared" ca="1" si="53"/>
        <v>80651</v>
      </c>
      <c r="G312" s="40">
        <f t="shared" ca="1" si="54"/>
        <v>13785</v>
      </c>
      <c r="H312" s="40">
        <f t="shared" ca="1" si="55"/>
        <v>66866</v>
      </c>
      <c r="I312" s="41">
        <f t="shared" ca="1" si="56"/>
        <v>8972259</v>
      </c>
      <c r="J312" s="42"/>
      <c r="K312" s="43"/>
      <c r="L312" s="43"/>
      <c r="M312" s="44">
        <f ca="1">IF(C312="","",M311)</f>
        <v>1846466</v>
      </c>
      <c r="N312" s="45">
        <f t="shared" ca="1" si="61"/>
        <v>10818725</v>
      </c>
      <c r="Q312" s="25">
        <f t="shared" ca="1" si="58"/>
        <v>13785</v>
      </c>
      <c r="R312" s="25">
        <f t="shared" ca="1" si="59"/>
        <v>66866</v>
      </c>
    </row>
    <row r="313" spans="2:18">
      <c r="B313" s="287"/>
      <c r="C313" s="36">
        <f t="shared" ca="1" si="60"/>
        <v>299</v>
      </c>
      <c r="D313" s="37">
        <f t="shared" ca="1" si="64"/>
        <v>1.83E-2</v>
      </c>
      <c r="E313" s="38">
        <f t="shared" ca="1" si="52"/>
        <v>80651</v>
      </c>
      <c r="F313" s="39">
        <f t="shared" ca="1" si="53"/>
        <v>80651</v>
      </c>
      <c r="G313" s="40">
        <f t="shared" ca="1" si="54"/>
        <v>13683</v>
      </c>
      <c r="H313" s="40">
        <f t="shared" ca="1" si="55"/>
        <v>66968</v>
      </c>
      <c r="I313" s="41">
        <f t="shared" ca="1" si="56"/>
        <v>8905291</v>
      </c>
      <c r="J313" s="42"/>
      <c r="K313" s="43"/>
      <c r="L313" s="43"/>
      <c r="M313" s="44">
        <f ca="1">IF(C313="","",M312)</f>
        <v>1846466</v>
      </c>
      <c r="N313" s="45">
        <f t="shared" ca="1" si="61"/>
        <v>10751757</v>
      </c>
      <c r="Q313" s="25">
        <f t="shared" ca="1" si="58"/>
        <v>13683</v>
      </c>
      <c r="R313" s="25">
        <f t="shared" ca="1" si="59"/>
        <v>66968</v>
      </c>
    </row>
    <row r="314" spans="2:18">
      <c r="B314" s="288"/>
      <c r="C314" s="49">
        <f t="shared" ca="1" si="60"/>
        <v>300</v>
      </c>
      <c r="D314" s="50">
        <f ca="1">IF(C314="","",VLOOKUP(C314/12,$H$3:$J$9,3,TRUE))</f>
        <v>1.83E-2</v>
      </c>
      <c r="E314" s="51">
        <f t="shared" ca="1" si="52"/>
        <v>177696</v>
      </c>
      <c r="F314" s="52">
        <f ca="1">IF(C314="","",IF($E$5*12=C314,I313+G314,F313))</f>
        <v>80651</v>
      </c>
      <c r="G314" s="53">
        <f t="shared" ca="1" si="54"/>
        <v>13581</v>
      </c>
      <c r="H314" s="53">
        <f ca="1">IF(C314="","",IF($E$5*12=C314,I313,F314-G314))</f>
        <v>67070</v>
      </c>
      <c r="I314" s="54">
        <f t="shared" ca="1" si="56"/>
        <v>8838221</v>
      </c>
      <c r="J314" s="55">
        <f ca="1">IF(C314="","",IF($E$5*12=C314,M313+K314,J308))</f>
        <v>97045</v>
      </c>
      <c r="K314" s="56">
        <f ca="1">IF(C314="","",ROUND(M308*D314/2,0))</f>
        <v>16895</v>
      </c>
      <c r="L314" s="57">
        <f ca="1">IF(C314="","",IF($E$5*2=C314/6,M313,J314-K314))</f>
        <v>80150</v>
      </c>
      <c r="M314" s="58">
        <f ca="1">IF(C314="","",M308-L314)</f>
        <v>1766316</v>
      </c>
      <c r="N314" s="59">
        <f t="shared" ca="1" si="61"/>
        <v>10604537</v>
      </c>
      <c r="Q314" s="25">
        <f t="shared" ca="1" si="58"/>
        <v>30476</v>
      </c>
      <c r="R314" s="25">
        <f t="shared" ca="1" si="59"/>
        <v>147220</v>
      </c>
    </row>
    <row r="315" spans="2:18">
      <c r="B315" s="286" t="str">
        <f ca="1">IF(C315="","",C326/12&amp;"年目")</f>
        <v>26年目</v>
      </c>
      <c r="C315" s="26">
        <f t="shared" ca="1" si="60"/>
        <v>301</v>
      </c>
      <c r="D315" s="27">
        <f t="shared" ref="D315:D325" ca="1" si="65">D316</f>
        <v>1.83E-2</v>
      </c>
      <c r="E315" s="28">
        <f ca="1">IF(C315="","",F315+J315)</f>
        <v>80652</v>
      </c>
      <c r="F315" s="29">
        <f ca="1">IF(C315="","",ROUNDDOWN(-PMT(D315/12,$E$5*12-C314,I314),0))</f>
        <v>80652</v>
      </c>
      <c r="G315" s="30">
        <f ca="1">IF(C315="","",ROUND(I314*D315/12,0))</f>
        <v>13478</v>
      </c>
      <c r="H315" s="30">
        <f ca="1">IF(C315="","",F315-G315)</f>
        <v>67174</v>
      </c>
      <c r="I315" s="31">
        <f ca="1">IF(C315="","",I314-H315)</f>
        <v>8771047</v>
      </c>
      <c r="J315" s="32"/>
      <c r="K315" s="33"/>
      <c r="L315" s="33"/>
      <c r="M315" s="34">
        <f ca="1">IF(C315="","",M314)</f>
        <v>1766316</v>
      </c>
      <c r="N315" s="35">
        <f t="shared" ca="1" si="61"/>
        <v>10537363</v>
      </c>
      <c r="Q315" s="25">
        <f t="shared" ca="1" si="58"/>
        <v>13478</v>
      </c>
      <c r="R315" s="25">
        <f t="shared" ca="1" si="59"/>
        <v>67174</v>
      </c>
    </row>
    <row r="316" spans="2:18">
      <c r="B316" s="287"/>
      <c r="C316" s="36">
        <f t="shared" ca="1" si="60"/>
        <v>302</v>
      </c>
      <c r="D316" s="37">
        <f t="shared" ca="1" si="65"/>
        <v>1.83E-2</v>
      </c>
      <c r="E316" s="38">
        <f t="shared" ref="E316:E374" ca="1" si="66">IF(C316="","",F316+J316)</f>
        <v>80652</v>
      </c>
      <c r="F316" s="39">
        <f ca="1">IF(C316="","",F315)</f>
        <v>80652</v>
      </c>
      <c r="G316" s="40">
        <f ca="1">IF(C316="","",ROUND(I315*D316/12,0))</f>
        <v>13376</v>
      </c>
      <c r="H316" s="40">
        <f ca="1">IF(C316="","",F316-G316)</f>
        <v>67276</v>
      </c>
      <c r="I316" s="41">
        <f ca="1">IF(C316="","",I315-H316)</f>
        <v>8703771</v>
      </c>
      <c r="J316" s="42"/>
      <c r="K316" s="43"/>
      <c r="L316" s="43"/>
      <c r="M316" s="44">
        <f ca="1">IF(C316="","",M315)</f>
        <v>1766316</v>
      </c>
      <c r="N316" s="45">
        <f t="shared" ca="1" si="61"/>
        <v>10470087</v>
      </c>
      <c r="Q316" s="25">
        <f t="shared" ca="1" si="58"/>
        <v>13376</v>
      </c>
      <c r="R316" s="25">
        <f t="shared" ca="1" si="59"/>
        <v>67276</v>
      </c>
    </row>
    <row r="317" spans="2:18">
      <c r="B317" s="287"/>
      <c r="C317" s="36">
        <f t="shared" ca="1" si="60"/>
        <v>303</v>
      </c>
      <c r="D317" s="37">
        <f t="shared" ca="1" si="65"/>
        <v>1.83E-2</v>
      </c>
      <c r="E317" s="38">
        <f t="shared" ca="1" si="66"/>
        <v>80652</v>
      </c>
      <c r="F317" s="39">
        <f t="shared" ref="F317:F373" ca="1" si="67">IF(C317="","",F316)</f>
        <v>80652</v>
      </c>
      <c r="G317" s="40">
        <f t="shared" ref="G317:G374" ca="1" si="68">IF(C317="","",ROUND(I316*D317/12,0))</f>
        <v>13273</v>
      </c>
      <c r="H317" s="40">
        <f t="shared" ref="H317:H373" ca="1" si="69">IF(C317="","",F317-G317)</f>
        <v>67379</v>
      </c>
      <c r="I317" s="41">
        <f t="shared" ref="I317:I374" ca="1" si="70">IF(C317="","",I316-H317)</f>
        <v>8636392</v>
      </c>
      <c r="J317" s="42"/>
      <c r="K317" s="43"/>
      <c r="L317" s="43"/>
      <c r="M317" s="44">
        <f ca="1">IF(C317="","",M316)</f>
        <v>1766316</v>
      </c>
      <c r="N317" s="45">
        <f t="shared" ca="1" si="61"/>
        <v>10402708</v>
      </c>
      <c r="Q317" s="25">
        <f t="shared" ca="1" si="58"/>
        <v>13273</v>
      </c>
      <c r="R317" s="25">
        <f t="shared" ca="1" si="59"/>
        <v>67379</v>
      </c>
    </row>
    <row r="318" spans="2:18">
      <c r="B318" s="287"/>
      <c r="C318" s="36">
        <f t="shared" ca="1" si="60"/>
        <v>304</v>
      </c>
      <c r="D318" s="37">
        <f t="shared" ca="1" si="65"/>
        <v>1.83E-2</v>
      </c>
      <c r="E318" s="38">
        <f t="shared" ca="1" si="66"/>
        <v>80652</v>
      </c>
      <c r="F318" s="39">
        <f t="shared" ca="1" si="67"/>
        <v>80652</v>
      </c>
      <c r="G318" s="40">
        <f t="shared" ca="1" si="68"/>
        <v>13170</v>
      </c>
      <c r="H318" s="40">
        <f t="shared" ca="1" si="69"/>
        <v>67482</v>
      </c>
      <c r="I318" s="41">
        <f t="shared" ca="1" si="70"/>
        <v>8568910</v>
      </c>
      <c r="J318" s="42"/>
      <c r="K318" s="43"/>
      <c r="L318" s="43"/>
      <c r="M318" s="44">
        <f ca="1">IF(C318="","",M317)</f>
        <v>1766316</v>
      </c>
      <c r="N318" s="45">
        <f t="shared" ca="1" si="61"/>
        <v>10335226</v>
      </c>
      <c r="Q318" s="25">
        <f t="shared" ca="1" si="58"/>
        <v>13170</v>
      </c>
      <c r="R318" s="25">
        <f t="shared" ca="1" si="59"/>
        <v>67482</v>
      </c>
    </row>
    <row r="319" spans="2:18">
      <c r="B319" s="287"/>
      <c r="C319" s="36">
        <f t="shared" ca="1" si="60"/>
        <v>305</v>
      </c>
      <c r="D319" s="37">
        <f t="shared" ca="1" si="65"/>
        <v>1.83E-2</v>
      </c>
      <c r="E319" s="38">
        <f t="shared" ca="1" si="66"/>
        <v>80652</v>
      </c>
      <c r="F319" s="39">
        <f t="shared" ca="1" si="67"/>
        <v>80652</v>
      </c>
      <c r="G319" s="40">
        <f t="shared" ca="1" si="68"/>
        <v>13068</v>
      </c>
      <c r="H319" s="40">
        <f t="shared" ca="1" si="69"/>
        <v>67584</v>
      </c>
      <c r="I319" s="41">
        <f t="shared" ca="1" si="70"/>
        <v>8501326</v>
      </c>
      <c r="J319" s="42"/>
      <c r="K319" s="43"/>
      <c r="L319" s="43"/>
      <c r="M319" s="44">
        <f ca="1">IF(C319="","",M318)</f>
        <v>1766316</v>
      </c>
      <c r="N319" s="45">
        <f t="shared" ca="1" si="61"/>
        <v>10267642</v>
      </c>
      <c r="Q319" s="25">
        <f t="shared" ca="1" si="58"/>
        <v>13068</v>
      </c>
      <c r="R319" s="25">
        <f t="shared" ca="1" si="59"/>
        <v>67584</v>
      </c>
    </row>
    <row r="320" spans="2:18">
      <c r="B320" s="287"/>
      <c r="C320" s="36">
        <f t="shared" ca="1" si="60"/>
        <v>306</v>
      </c>
      <c r="D320" s="37">
        <f t="shared" ca="1" si="65"/>
        <v>1.83E-2</v>
      </c>
      <c r="E320" s="38">
        <f t="shared" ca="1" si="66"/>
        <v>177697</v>
      </c>
      <c r="F320" s="39">
        <f t="shared" ca="1" si="67"/>
        <v>80652</v>
      </c>
      <c r="G320" s="40">
        <f t="shared" ca="1" si="68"/>
        <v>12965</v>
      </c>
      <c r="H320" s="40">
        <f t="shared" ca="1" si="69"/>
        <v>67687</v>
      </c>
      <c r="I320" s="41">
        <f t="shared" ca="1" si="70"/>
        <v>8433639</v>
      </c>
      <c r="J320" s="46">
        <f ca="1">IF(C320="","",ROUNDDOWN(-PMT(D320/2,($E$5-C314/12)*2,M314),0))</f>
        <v>97045</v>
      </c>
      <c r="K320" s="47">
        <f ca="1">IF(C320="","",ROUND(M314*D320/2,0))</f>
        <v>16162</v>
      </c>
      <c r="L320" s="48">
        <f ca="1">IF(C320="","",J320-K320)</f>
        <v>80883</v>
      </c>
      <c r="M320" s="44">
        <f ca="1">IF(C320="","",M314-L320)</f>
        <v>1685433</v>
      </c>
      <c r="N320" s="45">
        <f t="shared" ca="1" si="61"/>
        <v>10119072</v>
      </c>
      <c r="Q320" s="25">
        <f t="shared" ca="1" si="58"/>
        <v>29127</v>
      </c>
      <c r="R320" s="25">
        <f t="shared" ca="1" si="59"/>
        <v>148570</v>
      </c>
    </row>
    <row r="321" spans="2:18">
      <c r="B321" s="287"/>
      <c r="C321" s="36">
        <f t="shared" ca="1" si="60"/>
        <v>307</v>
      </c>
      <c r="D321" s="37">
        <f t="shared" ca="1" si="65"/>
        <v>1.83E-2</v>
      </c>
      <c r="E321" s="38">
        <f t="shared" ca="1" si="66"/>
        <v>80652</v>
      </c>
      <c r="F321" s="39">
        <f t="shared" ca="1" si="67"/>
        <v>80652</v>
      </c>
      <c r="G321" s="40">
        <f t="shared" ca="1" si="68"/>
        <v>12861</v>
      </c>
      <c r="H321" s="40">
        <f t="shared" ca="1" si="69"/>
        <v>67791</v>
      </c>
      <c r="I321" s="41">
        <f t="shared" ca="1" si="70"/>
        <v>8365848</v>
      </c>
      <c r="J321" s="42"/>
      <c r="K321" s="43"/>
      <c r="L321" s="43"/>
      <c r="M321" s="44">
        <f ca="1">IF(C321="","",M320)</f>
        <v>1685433</v>
      </c>
      <c r="N321" s="45">
        <f t="shared" ca="1" si="61"/>
        <v>10051281</v>
      </c>
      <c r="Q321" s="25">
        <f t="shared" ca="1" si="58"/>
        <v>12861</v>
      </c>
      <c r="R321" s="25">
        <f t="shared" ca="1" si="59"/>
        <v>67791</v>
      </c>
    </row>
    <row r="322" spans="2:18">
      <c r="B322" s="287"/>
      <c r="C322" s="36">
        <f t="shared" ca="1" si="60"/>
        <v>308</v>
      </c>
      <c r="D322" s="37">
        <f t="shared" ca="1" si="65"/>
        <v>1.83E-2</v>
      </c>
      <c r="E322" s="38">
        <f t="shared" ca="1" si="66"/>
        <v>80652</v>
      </c>
      <c r="F322" s="39">
        <f t="shared" ca="1" si="67"/>
        <v>80652</v>
      </c>
      <c r="G322" s="40">
        <f t="shared" ca="1" si="68"/>
        <v>12758</v>
      </c>
      <c r="H322" s="40">
        <f t="shared" ca="1" si="69"/>
        <v>67894</v>
      </c>
      <c r="I322" s="41">
        <f t="shared" ca="1" si="70"/>
        <v>8297954</v>
      </c>
      <c r="J322" s="42"/>
      <c r="K322" s="43"/>
      <c r="L322" s="43"/>
      <c r="M322" s="44">
        <f ca="1">IF(C322="","",M321)</f>
        <v>1685433</v>
      </c>
      <c r="N322" s="45">
        <f t="shared" ca="1" si="61"/>
        <v>9983387</v>
      </c>
      <c r="Q322" s="25">
        <f t="shared" ca="1" si="58"/>
        <v>12758</v>
      </c>
      <c r="R322" s="25">
        <f t="shared" ca="1" si="59"/>
        <v>67894</v>
      </c>
    </row>
    <row r="323" spans="2:18">
      <c r="B323" s="287"/>
      <c r="C323" s="36">
        <f t="shared" ca="1" si="60"/>
        <v>309</v>
      </c>
      <c r="D323" s="37">
        <f t="shared" ca="1" si="65"/>
        <v>1.83E-2</v>
      </c>
      <c r="E323" s="38">
        <f t="shared" ca="1" si="66"/>
        <v>80652</v>
      </c>
      <c r="F323" s="39">
        <f t="shared" ca="1" si="67"/>
        <v>80652</v>
      </c>
      <c r="G323" s="40">
        <f t="shared" ca="1" si="68"/>
        <v>12654</v>
      </c>
      <c r="H323" s="40">
        <f t="shared" ca="1" si="69"/>
        <v>67998</v>
      </c>
      <c r="I323" s="41">
        <f t="shared" ca="1" si="70"/>
        <v>8229956</v>
      </c>
      <c r="J323" s="42"/>
      <c r="K323" s="43"/>
      <c r="L323" s="43"/>
      <c r="M323" s="44">
        <f ca="1">IF(C323="","",M322)</f>
        <v>1685433</v>
      </c>
      <c r="N323" s="45">
        <f t="shared" ca="1" si="61"/>
        <v>9915389</v>
      </c>
      <c r="Q323" s="25">
        <f t="shared" ca="1" si="58"/>
        <v>12654</v>
      </c>
      <c r="R323" s="25">
        <f t="shared" ca="1" si="59"/>
        <v>67998</v>
      </c>
    </row>
    <row r="324" spans="2:18">
      <c r="B324" s="287"/>
      <c r="C324" s="36">
        <f t="shared" ca="1" si="60"/>
        <v>310</v>
      </c>
      <c r="D324" s="37">
        <f t="shared" ca="1" si="65"/>
        <v>1.83E-2</v>
      </c>
      <c r="E324" s="38">
        <f t="shared" ca="1" si="66"/>
        <v>80652</v>
      </c>
      <c r="F324" s="39">
        <f t="shared" ca="1" si="67"/>
        <v>80652</v>
      </c>
      <c r="G324" s="40">
        <f t="shared" ca="1" si="68"/>
        <v>12551</v>
      </c>
      <c r="H324" s="40">
        <f t="shared" ca="1" si="69"/>
        <v>68101</v>
      </c>
      <c r="I324" s="41">
        <f t="shared" ca="1" si="70"/>
        <v>8161855</v>
      </c>
      <c r="J324" s="42"/>
      <c r="K324" s="43"/>
      <c r="L324" s="43"/>
      <c r="M324" s="44">
        <f ca="1">IF(C324="","",M323)</f>
        <v>1685433</v>
      </c>
      <c r="N324" s="45">
        <f t="shared" ca="1" si="61"/>
        <v>9847288</v>
      </c>
      <c r="Q324" s="25">
        <f t="shared" ca="1" si="58"/>
        <v>12551</v>
      </c>
      <c r="R324" s="25">
        <f t="shared" ca="1" si="59"/>
        <v>68101</v>
      </c>
    </row>
    <row r="325" spans="2:18">
      <c r="B325" s="287"/>
      <c r="C325" s="36">
        <f t="shared" ca="1" si="60"/>
        <v>311</v>
      </c>
      <c r="D325" s="37">
        <f t="shared" ca="1" si="65"/>
        <v>1.83E-2</v>
      </c>
      <c r="E325" s="38">
        <f t="shared" ca="1" si="66"/>
        <v>80652</v>
      </c>
      <c r="F325" s="39">
        <f t="shared" ca="1" si="67"/>
        <v>80652</v>
      </c>
      <c r="G325" s="40">
        <f t="shared" ca="1" si="68"/>
        <v>12447</v>
      </c>
      <c r="H325" s="40">
        <f t="shared" ca="1" si="69"/>
        <v>68205</v>
      </c>
      <c r="I325" s="41">
        <f t="shared" ca="1" si="70"/>
        <v>8093650</v>
      </c>
      <c r="J325" s="42"/>
      <c r="K325" s="43"/>
      <c r="L325" s="43"/>
      <c r="M325" s="44">
        <f ca="1">IF(C325="","",M324)</f>
        <v>1685433</v>
      </c>
      <c r="N325" s="45">
        <f t="shared" ca="1" si="61"/>
        <v>9779083</v>
      </c>
      <c r="Q325" s="25">
        <f t="shared" ca="1" si="58"/>
        <v>12447</v>
      </c>
      <c r="R325" s="25">
        <f t="shared" ca="1" si="59"/>
        <v>68205</v>
      </c>
    </row>
    <row r="326" spans="2:18">
      <c r="B326" s="288"/>
      <c r="C326" s="49">
        <f t="shared" ca="1" si="60"/>
        <v>312</v>
      </c>
      <c r="D326" s="50">
        <f ca="1">IF(C326="","",VLOOKUP(C326/12,$H$3:$J$9,3,TRUE))</f>
        <v>1.83E-2</v>
      </c>
      <c r="E326" s="51">
        <f t="shared" ca="1" si="66"/>
        <v>177697</v>
      </c>
      <c r="F326" s="52">
        <f ca="1">IF(C326="","",IF($E$5*12=C326,I325+G326,F325))</f>
        <v>80652</v>
      </c>
      <c r="G326" s="53">
        <f t="shared" ca="1" si="68"/>
        <v>12343</v>
      </c>
      <c r="H326" s="53">
        <f ca="1">IF(C326="","",IF($E$5*12=C326,I325,F326-G326))</f>
        <v>68309</v>
      </c>
      <c r="I326" s="54">
        <f t="shared" ca="1" si="70"/>
        <v>8025341</v>
      </c>
      <c r="J326" s="55">
        <f ca="1">IF(C326="","",IF($E$5*12=C326,M325+K326,J320))</f>
        <v>97045</v>
      </c>
      <c r="K326" s="56">
        <f ca="1">IF(C326="","",ROUND(M320*D326/2,0))</f>
        <v>15422</v>
      </c>
      <c r="L326" s="57">
        <f ca="1">IF(C326="","",IF($E$5*2=C326/6,M325,J326-K326))</f>
        <v>81623</v>
      </c>
      <c r="M326" s="58">
        <f ca="1">IF(C326="","",M320-L326)</f>
        <v>1603810</v>
      </c>
      <c r="N326" s="59">
        <f t="shared" ca="1" si="61"/>
        <v>9629151</v>
      </c>
      <c r="Q326" s="25">
        <f t="shared" ca="1" si="58"/>
        <v>27765</v>
      </c>
      <c r="R326" s="25">
        <f t="shared" ca="1" si="59"/>
        <v>149932</v>
      </c>
    </row>
    <row r="327" spans="2:18">
      <c r="B327" s="286" t="str">
        <f ca="1">IF(C327="","",C338/12&amp;"年目")</f>
        <v>27年目</v>
      </c>
      <c r="C327" s="26">
        <f t="shared" ca="1" si="60"/>
        <v>313</v>
      </c>
      <c r="D327" s="27">
        <f t="shared" ref="D327:D337" ca="1" si="71">D328</f>
        <v>1.83E-2</v>
      </c>
      <c r="E327" s="28">
        <f t="shared" ca="1" si="66"/>
        <v>80652</v>
      </c>
      <c r="F327" s="29">
        <f t="shared" ca="1" si="67"/>
        <v>80652</v>
      </c>
      <c r="G327" s="30">
        <f t="shared" ca="1" si="68"/>
        <v>12239</v>
      </c>
      <c r="H327" s="30">
        <f t="shared" ca="1" si="69"/>
        <v>68413</v>
      </c>
      <c r="I327" s="31">
        <f t="shared" ca="1" si="70"/>
        <v>7956928</v>
      </c>
      <c r="J327" s="32"/>
      <c r="K327" s="33"/>
      <c r="L327" s="33"/>
      <c r="M327" s="34">
        <f ca="1">IF(C327="","",M326)</f>
        <v>1603810</v>
      </c>
      <c r="N327" s="35">
        <f t="shared" ca="1" si="61"/>
        <v>9560738</v>
      </c>
      <c r="Q327" s="25">
        <f t="shared" ca="1" si="58"/>
        <v>12239</v>
      </c>
      <c r="R327" s="25">
        <f t="shared" ca="1" si="59"/>
        <v>68413</v>
      </c>
    </row>
    <row r="328" spans="2:18">
      <c r="B328" s="287"/>
      <c r="C328" s="36">
        <f t="shared" ca="1" si="60"/>
        <v>314</v>
      </c>
      <c r="D328" s="37">
        <f t="shared" ca="1" si="71"/>
        <v>1.83E-2</v>
      </c>
      <c r="E328" s="38">
        <f t="shared" ca="1" si="66"/>
        <v>80652</v>
      </c>
      <c r="F328" s="39">
        <f t="shared" ca="1" si="67"/>
        <v>80652</v>
      </c>
      <c r="G328" s="40">
        <f t="shared" ca="1" si="68"/>
        <v>12134</v>
      </c>
      <c r="H328" s="40">
        <f t="shared" ca="1" si="69"/>
        <v>68518</v>
      </c>
      <c r="I328" s="41">
        <f t="shared" ca="1" si="70"/>
        <v>7888410</v>
      </c>
      <c r="J328" s="42"/>
      <c r="K328" s="43"/>
      <c r="L328" s="43"/>
      <c r="M328" s="44">
        <f ca="1">IF(C328="","",M327)</f>
        <v>1603810</v>
      </c>
      <c r="N328" s="45">
        <f t="shared" ca="1" si="61"/>
        <v>9492220</v>
      </c>
      <c r="Q328" s="25">
        <f t="shared" ca="1" si="58"/>
        <v>12134</v>
      </c>
      <c r="R328" s="25">
        <f t="shared" ca="1" si="59"/>
        <v>68518</v>
      </c>
    </row>
    <row r="329" spans="2:18">
      <c r="B329" s="287"/>
      <c r="C329" s="36">
        <f t="shared" ca="1" si="60"/>
        <v>315</v>
      </c>
      <c r="D329" s="37">
        <f t="shared" ca="1" si="71"/>
        <v>1.83E-2</v>
      </c>
      <c r="E329" s="38">
        <f t="shared" ca="1" si="66"/>
        <v>80652</v>
      </c>
      <c r="F329" s="39">
        <f t="shared" ca="1" si="67"/>
        <v>80652</v>
      </c>
      <c r="G329" s="40">
        <f t="shared" ca="1" si="68"/>
        <v>12030</v>
      </c>
      <c r="H329" s="40">
        <f t="shared" ca="1" si="69"/>
        <v>68622</v>
      </c>
      <c r="I329" s="41">
        <f t="shared" ca="1" si="70"/>
        <v>7819788</v>
      </c>
      <c r="J329" s="42"/>
      <c r="K329" s="43"/>
      <c r="L329" s="43"/>
      <c r="M329" s="44">
        <f ca="1">IF(C329="","",M328)</f>
        <v>1603810</v>
      </c>
      <c r="N329" s="45">
        <f t="shared" ca="1" si="61"/>
        <v>9423598</v>
      </c>
      <c r="Q329" s="25">
        <f t="shared" ca="1" si="58"/>
        <v>12030</v>
      </c>
      <c r="R329" s="25">
        <f t="shared" ca="1" si="59"/>
        <v>68622</v>
      </c>
    </row>
    <row r="330" spans="2:18">
      <c r="B330" s="287"/>
      <c r="C330" s="36">
        <f t="shared" ca="1" si="60"/>
        <v>316</v>
      </c>
      <c r="D330" s="37">
        <f t="shared" ca="1" si="71"/>
        <v>1.83E-2</v>
      </c>
      <c r="E330" s="38">
        <f t="shared" ca="1" si="66"/>
        <v>80652</v>
      </c>
      <c r="F330" s="39">
        <f t="shared" ca="1" si="67"/>
        <v>80652</v>
      </c>
      <c r="G330" s="40">
        <f t="shared" ca="1" si="68"/>
        <v>11925</v>
      </c>
      <c r="H330" s="40">
        <f t="shared" ca="1" si="69"/>
        <v>68727</v>
      </c>
      <c r="I330" s="41">
        <f t="shared" ca="1" si="70"/>
        <v>7751061</v>
      </c>
      <c r="J330" s="42"/>
      <c r="K330" s="43"/>
      <c r="L330" s="43"/>
      <c r="M330" s="44">
        <f ca="1">IF(C330="","",M329)</f>
        <v>1603810</v>
      </c>
      <c r="N330" s="45">
        <f t="shared" ca="1" si="61"/>
        <v>9354871</v>
      </c>
      <c r="Q330" s="25">
        <f t="shared" ca="1" si="58"/>
        <v>11925</v>
      </c>
      <c r="R330" s="25">
        <f t="shared" ca="1" si="59"/>
        <v>68727</v>
      </c>
    </row>
    <row r="331" spans="2:18">
      <c r="B331" s="287"/>
      <c r="C331" s="36">
        <f t="shared" ca="1" si="60"/>
        <v>317</v>
      </c>
      <c r="D331" s="37">
        <f t="shared" ca="1" si="71"/>
        <v>1.83E-2</v>
      </c>
      <c r="E331" s="38">
        <f t="shared" ca="1" si="66"/>
        <v>80652</v>
      </c>
      <c r="F331" s="39">
        <f t="shared" ca="1" si="67"/>
        <v>80652</v>
      </c>
      <c r="G331" s="40">
        <f t="shared" ca="1" si="68"/>
        <v>11820</v>
      </c>
      <c r="H331" s="40">
        <f t="shared" ca="1" si="69"/>
        <v>68832</v>
      </c>
      <c r="I331" s="41">
        <f t="shared" ca="1" si="70"/>
        <v>7682229</v>
      </c>
      <c r="J331" s="42"/>
      <c r="K331" s="43"/>
      <c r="L331" s="43"/>
      <c r="M331" s="44">
        <f ca="1">IF(C331="","",M330)</f>
        <v>1603810</v>
      </c>
      <c r="N331" s="45">
        <f t="shared" ca="1" si="61"/>
        <v>9286039</v>
      </c>
      <c r="Q331" s="25">
        <f t="shared" ca="1" si="58"/>
        <v>11820</v>
      </c>
      <c r="R331" s="25">
        <f t="shared" ca="1" si="59"/>
        <v>68832</v>
      </c>
    </row>
    <row r="332" spans="2:18">
      <c r="B332" s="287"/>
      <c r="C332" s="36">
        <f t="shared" ca="1" si="60"/>
        <v>318</v>
      </c>
      <c r="D332" s="37">
        <f t="shared" ca="1" si="71"/>
        <v>1.83E-2</v>
      </c>
      <c r="E332" s="38">
        <f t="shared" ca="1" si="66"/>
        <v>177697</v>
      </c>
      <c r="F332" s="39">
        <f t="shared" ca="1" si="67"/>
        <v>80652</v>
      </c>
      <c r="G332" s="40">
        <f t="shared" ca="1" si="68"/>
        <v>11715</v>
      </c>
      <c r="H332" s="40">
        <f t="shared" ca="1" si="69"/>
        <v>68937</v>
      </c>
      <c r="I332" s="41">
        <f t="shared" ca="1" si="70"/>
        <v>7613292</v>
      </c>
      <c r="J332" s="46">
        <f ca="1">IF(C332="","",J326)</f>
        <v>97045</v>
      </c>
      <c r="K332" s="47">
        <f ca="1">IF(C332="","",ROUND(M326*D332/2,0))</f>
        <v>14675</v>
      </c>
      <c r="L332" s="48">
        <f ca="1">IF(C332="","",J332-K332)</f>
        <v>82370</v>
      </c>
      <c r="M332" s="44">
        <f ca="1">IF(C332="","",M326-L332)</f>
        <v>1521440</v>
      </c>
      <c r="N332" s="45">
        <f t="shared" ca="1" si="61"/>
        <v>9134732</v>
      </c>
      <c r="Q332" s="25">
        <f t="shared" ca="1" si="58"/>
        <v>26390</v>
      </c>
      <c r="R332" s="25">
        <f t="shared" ca="1" si="59"/>
        <v>151307</v>
      </c>
    </row>
    <row r="333" spans="2:18">
      <c r="B333" s="287"/>
      <c r="C333" s="36">
        <f t="shared" ca="1" si="60"/>
        <v>319</v>
      </c>
      <c r="D333" s="37">
        <f t="shared" ca="1" si="71"/>
        <v>1.83E-2</v>
      </c>
      <c r="E333" s="38">
        <f t="shared" ca="1" si="66"/>
        <v>80652</v>
      </c>
      <c r="F333" s="39">
        <f t="shared" ca="1" si="67"/>
        <v>80652</v>
      </c>
      <c r="G333" s="40">
        <f t="shared" ca="1" si="68"/>
        <v>11610</v>
      </c>
      <c r="H333" s="40">
        <f t="shared" ca="1" si="69"/>
        <v>69042</v>
      </c>
      <c r="I333" s="41">
        <f t="shared" ca="1" si="70"/>
        <v>7544250</v>
      </c>
      <c r="J333" s="42"/>
      <c r="K333" s="43"/>
      <c r="L333" s="43"/>
      <c r="M333" s="44">
        <f ca="1">IF(C333="","",M332)</f>
        <v>1521440</v>
      </c>
      <c r="N333" s="45">
        <f t="shared" ca="1" si="61"/>
        <v>9065690</v>
      </c>
      <c r="Q333" s="25">
        <f t="shared" ca="1" si="58"/>
        <v>11610</v>
      </c>
      <c r="R333" s="25">
        <f t="shared" ca="1" si="59"/>
        <v>69042</v>
      </c>
    </row>
    <row r="334" spans="2:18">
      <c r="B334" s="287"/>
      <c r="C334" s="36">
        <f t="shared" ca="1" si="60"/>
        <v>320</v>
      </c>
      <c r="D334" s="37">
        <f t="shared" ca="1" si="71"/>
        <v>1.83E-2</v>
      </c>
      <c r="E334" s="38">
        <f t="shared" ca="1" si="66"/>
        <v>80652</v>
      </c>
      <c r="F334" s="39">
        <f t="shared" ca="1" si="67"/>
        <v>80652</v>
      </c>
      <c r="G334" s="40">
        <f t="shared" ca="1" si="68"/>
        <v>11505</v>
      </c>
      <c r="H334" s="40">
        <f t="shared" ca="1" si="69"/>
        <v>69147</v>
      </c>
      <c r="I334" s="41">
        <f t="shared" ca="1" si="70"/>
        <v>7475103</v>
      </c>
      <c r="J334" s="42"/>
      <c r="K334" s="43"/>
      <c r="L334" s="43"/>
      <c r="M334" s="44">
        <f ca="1">IF(C334="","",M333)</f>
        <v>1521440</v>
      </c>
      <c r="N334" s="45">
        <f t="shared" ca="1" si="61"/>
        <v>8996543</v>
      </c>
      <c r="Q334" s="25">
        <f t="shared" ca="1" si="58"/>
        <v>11505</v>
      </c>
      <c r="R334" s="25">
        <f t="shared" ca="1" si="59"/>
        <v>69147</v>
      </c>
    </row>
    <row r="335" spans="2:18">
      <c r="B335" s="287"/>
      <c r="C335" s="36">
        <f t="shared" ca="1" si="60"/>
        <v>321</v>
      </c>
      <c r="D335" s="37">
        <f t="shared" ca="1" si="71"/>
        <v>1.83E-2</v>
      </c>
      <c r="E335" s="38">
        <f t="shared" ca="1" si="66"/>
        <v>80652</v>
      </c>
      <c r="F335" s="39">
        <f t="shared" ca="1" si="67"/>
        <v>80652</v>
      </c>
      <c r="G335" s="40">
        <f t="shared" ca="1" si="68"/>
        <v>11400</v>
      </c>
      <c r="H335" s="40">
        <f t="shared" ca="1" si="69"/>
        <v>69252</v>
      </c>
      <c r="I335" s="41">
        <f t="shared" ca="1" si="70"/>
        <v>7405851</v>
      </c>
      <c r="J335" s="42"/>
      <c r="K335" s="43"/>
      <c r="L335" s="43"/>
      <c r="M335" s="44">
        <f ca="1">IF(C335="","",M334)</f>
        <v>1521440</v>
      </c>
      <c r="N335" s="45">
        <f t="shared" ca="1" si="61"/>
        <v>8927291</v>
      </c>
      <c r="Q335" s="25">
        <f t="shared" ca="1" si="58"/>
        <v>11400</v>
      </c>
      <c r="R335" s="25">
        <f t="shared" ca="1" si="59"/>
        <v>69252</v>
      </c>
    </row>
    <row r="336" spans="2:18">
      <c r="B336" s="287"/>
      <c r="C336" s="36">
        <f t="shared" ca="1" si="60"/>
        <v>322</v>
      </c>
      <c r="D336" s="37">
        <f t="shared" ca="1" si="71"/>
        <v>1.83E-2</v>
      </c>
      <c r="E336" s="38">
        <f t="shared" ca="1" si="66"/>
        <v>80652</v>
      </c>
      <c r="F336" s="39">
        <f t="shared" ca="1" si="67"/>
        <v>80652</v>
      </c>
      <c r="G336" s="40">
        <f t="shared" ca="1" si="68"/>
        <v>11294</v>
      </c>
      <c r="H336" s="40">
        <f t="shared" ca="1" si="69"/>
        <v>69358</v>
      </c>
      <c r="I336" s="41">
        <f t="shared" ca="1" si="70"/>
        <v>7336493</v>
      </c>
      <c r="J336" s="42"/>
      <c r="K336" s="43"/>
      <c r="L336" s="43"/>
      <c r="M336" s="44">
        <f ca="1">IF(C336="","",M335)</f>
        <v>1521440</v>
      </c>
      <c r="N336" s="45">
        <f t="shared" ca="1" si="61"/>
        <v>8857933</v>
      </c>
      <c r="Q336" s="25">
        <f t="shared" ref="Q336:Q399" ca="1" si="72">IF(C336="","",G336+K336)</f>
        <v>11294</v>
      </c>
      <c r="R336" s="25">
        <f t="shared" ref="R336:R399" ca="1" si="73">IF(C336="","",H336+L336)</f>
        <v>69358</v>
      </c>
    </row>
    <row r="337" spans="2:18">
      <c r="B337" s="287"/>
      <c r="C337" s="36">
        <f t="shared" ref="C337:C400" ca="1" si="74">IF(C336="","",IF($E$5*12&lt;C336+1,"",C336+1))</f>
        <v>323</v>
      </c>
      <c r="D337" s="37">
        <f t="shared" ca="1" si="71"/>
        <v>1.83E-2</v>
      </c>
      <c r="E337" s="38">
        <f t="shared" ca="1" si="66"/>
        <v>80652</v>
      </c>
      <c r="F337" s="39">
        <f t="shared" ca="1" si="67"/>
        <v>80652</v>
      </c>
      <c r="G337" s="40">
        <f t="shared" ca="1" si="68"/>
        <v>11188</v>
      </c>
      <c r="H337" s="40">
        <f t="shared" ca="1" si="69"/>
        <v>69464</v>
      </c>
      <c r="I337" s="41">
        <f t="shared" ca="1" si="70"/>
        <v>7267029</v>
      </c>
      <c r="J337" s="42"/>
      <c r="K337" s="43"/>
      <c r="L337" s="43"/>
      <c r="M337" s="44">
        <f ca="1">IF(C337="","",M336)</f>
        <v>1521440</v>
      </c>
      <c r="N337" s="45">
        <f t="shared" ca="1" si="61"/>
        <v>8788469</v>
      </c>
      <c r="Q337" s="25">
        <f t="shared" ca="1" si="72"/>
        <v>11188</v>
      </c>
      <c r="R337" s="25">
        <f t="shared" ca="1" si="73"/>
        <v>69464</v>
      </c>
    </row>
    <row r="338" spans="2:18">
      <c r="B338" s="288"/>
      <c r="C338" s="49">
        <f t="shared" ca="1" si="74"/>
        <v>324</v>
      </c>
      <c r="D338" s="50">
        <f ca="1">IF(C338="","",VLOOKUP(C338/12,$H$3:$J$9,3,TRUE))</f>
        <v>1.83E-2</v>
      </c>
      <c r="E338" s="51">
        <f t="shared" ca="1" si="66"/>
        <v>177697</v>
      </c>
      <c r="F338" s="52">
        <f ca="1">IF(C338="","",IF($E$5*12=C338,I337+G338,F337))</f>
        <v>80652</v>
      </c>
      <c r="G338" s="53">
        <f t="shared" ca="1" si="68"/>
        <v>11082</v>
      </c>
      <c r="H338" s="53">
        <f ca="1">IF(C338="","",IF($E$5*12=C338,I337,F338-G338))</f>
        <v>69570</v>
      </c>
      <c r="I338" s="54">
        <f t="shared" ca="1" si="70"/>
        <v>7197459</v>
      </c>
      <c r="J338" s="55">
        <f ca="1">IF(C338="","",IF($E$5*12=C338,M337+K338,J332))</f>
        <v>97045</v>
      </c>
      <c r="K338" s="56">
        <f ca="1">IF(C338="","",ROUND(M332*D338/2,0))</f>
        <v>13921</v>
      </c>
      <c r="L338" s="57">
        <f ca="1">IF(C338="","",IF($E$5*2=C338/6,M337,J338-K338))</f>
        <v>83124</v>
      </c>
      <c r="M338" s="58">
        <f ca="1">IF(C338="","",M332-L338)</f>
        <v>1438316</v>
      </c>
      <c r="N338" s="59">
        <f t="shared" ca="1" si="61"/>
        <v>8635775</v>
      </c>
      <c r="Q338" s="25">
        <f t="shared" ca="1" si="72"/>
        <v>25003</v>
      </c>
      <c r="R338" s="25">
        <f t="shared" ca="1" si="73"/>
        <v>152694</v>
      </c>
    </row>
    <row r="339" spans="2:18">
      <c r="B339" s="286" t="str">
        <f ca="1">IF(C339="","",C350/12&amp;"年目")</f>
        <v>28年目</v>
      </c>
      <c r="C339" s="26">
        <f t="shared" ca="1" si="74"/>
        <v>325</v>
      </c>
      <c r="D339" s="27">
        <f t="shared" ref="D339:D349" ca="1" si="75">D340</f>
        <v>1.83E-2</v>
      </c>
      <c r="E339" s="28">
        <f t="shared" ca="1" si="66"/>
        <v>80652</v>
      </c>
      <c r="F339" s="29">
        <f t="shared" ca="1" si="67"/>
        <v>80652</v>
      </c>
      <c r="G339" s="30">
        <f t="shared" ca="1" si="68"/>
        <v>10976</v>
      </c>
      <c r="H339" s="30">
        <f t="shared" ca="1" si="69"/>
        <v>69676</v>
      </c>
      <c r="I339" s="31">
        <f t="shared" ca="1" si="70"/>
        <v>7127783</v>
      </c>
      <c r="J339" s="32"/>
      <c r="K339" s="33"/>
      <c r="L339" s="33"/>
      <c r="M339" s="34">
        <f ca="1">IF(C339="","",M338)</f>
        <v>1438316</v>
      </c>
      <c r="N339" s="35">
        <f t="shared" ca="1" si="61"/>
        <v>8566099</v>
      </c>
      <c r="Q339" s="25">
        <f t="shared" ca="1" si="72"/>
        <v>10976</v>
      </c>
      <c r="R339" s="25">
        <f t="shared" ca="1" si="73"/>
        <v>69676</v>
      </c>
    </row>
    <row r="340" spans="2:18">
      <c r="B340" s="287"/>
      <c r="C340" s="36">
        <f t="shared" ca="1" si="74"/>
        <v>326</v>
      </c>
      <c r="D340" s="37">
        <f t="shared" ca="1" si="75"/>
        <v>1.83E-2</v>
      </c>
      <c r="E340" s="38">
        <f t="shared" ca="1" si="66"/>
        <v>80652</v>
      </c>
      <c r="F340" s="39">
        <f t="shared" ca="1" si="67"/>
        <v>80652</v>
      </c>
      <c r="G340" s="40">
        <f t="shared" ca="1" si="68"/>
        <v>10870</v>
      </c>
      <c r="H340" s="40">
        <f t="shared" ca="1" si="69"/>
        <v>69782</v>
      </c>
      <c r="I340" s="41">
        <f t="shared" ca="1" si="70"/>
        <v>7058001</v>
      </c>
      <c r="J340" s="42"/>
      <c r="K340" s="43"/>
      <c r="L340" s="43"/>
      <c r="M340" s="44">
        <f ca="1">IF(C340="","",M339)</f>
        <v>1438316</v>
      </c>
      <c r="N340" s="45">
        <f t="shared" ca="1" si="61"/>
        <v>8496317</v>
      </c>
      <c r="Q340" s="25">
        <f t="shared" ca="1" si="72"/>
        <v>10870</v>
      </c>
      <c r="R340" s="25">
        <f t="shared" ca="1" si="73"/>
        <v>69782</v>
      </c>
    </row>
    <row r="341" spans="2:18">
      <c r="B341" s="287"/>
      <c r="C341" s="36">
        <f t="shared" ca="1" si="74"/>
        <v>327</v>
      </c>
      <c r="D341" s="37">
        <f t="shared" ca="1" si="75"/>
        <v>1.83E-2</v>
      </c>
      <c r="E341" s="38">
        <f t="shared" ca="1" si="66"/>
        <v>80652</v>
      </c>
      <c r="F341" s="39">
        <f t="shared" ca="1" si="67"/>
        <v>80652</v>
      </c>
      <c r="G341" s="40">
        <f t="shared" ca="1" si="68"/>
        <v>10763</v>
      </c>
      <c r="H341" s="40">
        <f t="shared" ca="1" si="69"/>
        <v>69889</v>
      </c>
      <c r="I341" s="41">
        <f t="shared" ca="1" si="70"/>
        <v>6988112</v>
      </c>
      <c r="J341" s="42"/>
      <c r="K341" s="43"/>
      <c r="L341" s="43"/>
      <c r="M341" s="44">
        <f ca="1">IF(C341="","",M340)</f>
        <v>1438316</v>
      </c>
      <c r="N341" s="45">
        <f t="shared" ref="N341:N404" ca="1" si="76">IF(C341="","",I341+M341)</f>
        <v>8426428</v>
      </c>
      <c r="Q341" s="25">
        <f t="shared" ca="1" si="72"/>
        <v>10763</v>
      </c>
      <c r="R341" s="25">
        <f t="shared" ca="1" si="73"/>
        <v>69889</v>
      </c>
    </row>
    <row r="342" spans="2:18">
      <c r="B342" s="287"/>
      <c r="C342" s="36">
        <f t="shared" ca="1" si="74"/>
        <v>328</v>
      </c>
      <c r="D342" s="37">
        <f t="shared" ca="1" si="75"/>
        <v>1.83E-2</v>
      </c>
      <c r="E342" s="38">
        <f t="shared" ca="1" si="66"/>
        <v>80652</v>
      </c>
      <c r="F342" s="39">
        <f t="shared" ca="1" si="67"/>
        <v>80652</v>
      </c>
      <c r="G342" s="40">
        <f t="shared" ca="1" si="68"/>
        <v>10657</v>
      </c>
      <c r="H342" s="40">
        <f t="shared" ca="1" si="69"/>
        <v>69995</v>
      </c>
      <c r="I342" s="41">
        <f t="shared" ca="1" si="70"/>
        <v>6918117</v>
      </c>
      <c r="J342" s="42"/>
      <c r="K342" s="43"/>
      <c r="L342" s="43"/>
      <c r="M342" s="44">
        <f ca="1">IF(C342="","",M341)</f>
        <v>1438316</v>
      </c>
      <c r="N342" s="45">
        <f t="shared" ca="1" si="76"/>
        <v>8356433</v>
      </c>
      <c r="Q342" s="25">
        <f t="shared" ca="1" si="72"/>
        <v>10657</v>
      </c>
      <c r="R342" s="25">
        <f t="shared" ca="1" si="73"/>
        <v>69995</v>
      </c>
    </row>
    <row r="343" spans="2:18">
      <c r="B343" s="287"/>
      <c r="C343" s="36">
        <f t="shared" ca="1" si="74"/>
        <v>329</v>
      </c>
      <c r="D343" s="37">
        <f t="shared" ca="1" si="75"/>
        <v>1.83E-2</v>
      </c>
      <c r="E343" s="38">
        <f t="shared" ca="1" si="66"/>
        <v>80652</v>
      </c>
      <c r="F343" s="39">
        <f t="shared" ca="1" si="67"/>
        <v>80652</v>
      </c>
      <c r="G343" s="40">
        <f t="shared" ca="1" si="68"/>
        <v>10550</v>
      </c>
      <c r="H343" s="40">
        <f t="shared" ca="1" si="69"/>
        <v>70102</v>
      </c>
      <c r="I343" s="41">
        <f t="shared" ca="1" si="70"/>
        <v>6848015</v>
      </c>
      <c r="J343" s="42"/>
      <c r="K343" s="43"/>
      <c r="L343" s="43"/>
      <c r="M343" s="44">
        <f ca="1">IF(C343="","",M342)</f>
        <v>1438316</v>
      </c>
      <c r="N343" s="45">
        <f t="shared" ca="1" si="76"/>
        <v>8286331</v>
      </c>
      <c r="Q343" s="25">
        <f t="shared" ca="1" si="72"/>
        <v>10550</v>
      </c>
      <c r="R343" s="25">
        <f t="shared" ca="1" si="73"/>
        <v>70102</v>
      </c>
    </row>
    <row r="344" spans="2:18">
      <c r="B344" s="287"/>
      <c r="C344" s="36">
        <f t="shared" ca="1" si="74"/>
        <v>330</v>
      </c>
      <c r="D344" s="37">
        <f t="shared" ca="1" si="75"/>
        <v>1.83E-2</v>
      </c>
      <c r="E344" s="38">
        <f t="shared" ca="1" si="66"/>
        <v>177697</v>
      </c>
      <c r="F344" s="39">
        <f t="shared" ca="1" si="67"/>
        <v>80652</v>
      </c>
      <c r="G344" s="40">
        <f t="shared" ca="1" si="68"/>
        <v>10443</v>
      </c>
      <c r="H344" s="40">
        <f t="shared" ca="1" si="69"/>
        <v>70209</v>
      </c>
      <c r="I344" s="41">
        <f t="shared" ca="1" si="70"/>
        <v>6777806</v>
      </c>
      <c r="J344" s="46">
        <f ca="1">IF(C344="","",J338)</f>
        <v>97045</v>
      </c>
      <c r="K344" s="47">
        <f ca="1">IF(C344="","",ROUND(M338*D344/2,0))</f>
        <v>13161</v>
      </c>
      <c r="L344" s="48">
        <f ca="1">IF(C344="","",J344-K344)</f>
        <v>83884</v>
      </c>
      <c r="M344" s="44">
        <f ca="1">IF(C344="","",M338-L344)</f>
        <v>1354432</v>
      </c>
      <c r="N344" s="45">
        <f t="shared" ca="1" si="76"/>
        <v>8132238</v>
      </c>
      <c r="Q344" s="25">
        <f t="shared" ca="1" si="72"/>
        <v>23604</v>
      </c>
      <c r="R344" s="25">
        <f t="shared" ca="1" si="73"/>
        <v>154093</v>
      </c>
    </row>
    <row r="345" spans="2:18">
      <c r="B345" s="287"/>
      <c r="C345" s="36">
        <f t="shared" ca="1" si="74"/>
        <v>331</v>
      </c>
      <c r="D345" s="37">
        <f t="shared" ca="1" si="75"/>
        <v>1.83E-2</v>
      </c>
      <c r="E345" s="38">
        <f t="shared" ca="1" si="66"/>
        <v>80652</v>
      </c>
      <c r="F345" s="39">
        <f t="shared" ca="1" si="67"/>
        <v>80652</v>
      </c>
      <c r="G345" s="40">
        <f t="shared" ca="1" si="68"/>
        <v>10336</v>
      </c>
      <c r="H345" s="40">
        <f t="shared" ca="1" si="69"/>
        <v>70316</v>
      </c>
      <c r="I345" s="41">
        <f t="shared" ca="1" si="70"/>
        <v>6707490</v>
      </c>
      <c r="J345" s="42"/>
      <c r="K345" s="43"/>
      <c r="L345" s="43"/>
      <c r="M345" s="44">
        <f ca="1">IF(C345="","",M344)</f>
        <v>1354432</v>
      </c>
      <c r="N345" s="45">
        <f t="shared" ca="1" si="76"/>
        <v>8061922</v>
      </c>
      <c r="Q345" s="25">
        <f t="shared" ca="1" si="72"/>
        <v>10336</v>
      </c>
      <c r="R345" s="25">
        <f t="shared" ca="1" si="73"/>
        <v>70316</v>
      </c>
    </row>
    <row r="346" spans="2:18">
      <c r="B346" s="287"/>
      <c r="C346" s="36">
        <f t="shared" ca="1" si="74"/>
        <v>332</v>
      </c>
      <c r="D346" s="37">
        <f t="shared" ca="1" si="75"/>
        <v>1.83E-2</v>
      </c>
      <c r="E346" s="38">
        <f t="shared" ca="1" si="66"/>
        <v>80652</v>
      </c>
      <c r="F346" s="39">
        <f t="shared" ca="1" si="67"/>
        <v>80652</v>
      </c>
      <c r="G346" s="40">
        <f t="shared" ca="1" si="68"/>
        <v>10229</v>
      </c>
      <c r="H346" s="40">
        <f t="shared" ca="1" si="69"/>
        <v>70423</v>
      </c>
      <c r="I346" s="41">
        <f t="shared" ca="1" si="70"/>
        <v>6637067</v>
      </c>
      <c r="J346" s="42"/>
      <c r="K346" s="43"/>
      <c r="L346" s="43"/>
      <c r="M346" s="44">
        <f ca="1">IF(C346="","",M345)</f>
        <v>1354432</v>
      </c>
      <c r="N346" s="45">
        <f t="shared" ca="1" si="76"/>
        <v>7991499</v>
      </c>
      <c r="Q346" s="25">
        <f t="shared" ca="1" si="72"/>
        <v>10229</v>
      </c>
      <c r="R346" s="25">
        <f t="shared" ca="1" si="73"/>
        <v>70423</v>
      </c>
    </row>
    <row r="347" spans="2:18">
      <c r="B347" s="287"/>
      <c r="C347" s="36">
        <f t="shared" ca="1" si="74"/>
        <v>333</v>
      </c>
      <c r="D347" s="37">
        <f t="shared" ca="1" si="75"/>
        <v>1.83E-2</v>
      </c>
      <c r="E347" s="38">
        <f t="shared" ca="1" si="66"/>
        <v>80652</v>
      </c>
      <c r="F347" s="39">
        <f t="shared" ca="1" si="67"/>
        <v>80652</v>
      </c>
      <c r="G347" s="40">
        <f t="shared" ca="1" si="68"/>
        <v>10122</v>
      </c>
      <c r="H347" s="40">
        <f t="shared" ca="1" si="69"/>
        <v>70530</v>
      </c>
      <c r="I347" s="41">
        <f t="shared" ca="1" si="70"/>
        <v>6566537</v>
      </c>
      <c r="J347" s="42"/>
      <c r="K347" s="43"/>
      <c r="L347" s="43"/>
      <c r="M347" s="44">
        <f ca="1">IF(C347="","",M346)</f>
        <v>1354432</v>
      </c>
      <c r="N347" s="45">
        <f t="shared" ca="1" si="76"/>
        <v>7920969</v>
      </c>
      <c r="Q347" s="25">
        <f t="shared" ca="1" si="72"/>
        <v>10122</v>
      </c>
      <c r="R347" s="25">
        <f t="shared" ca="1" si="73"/>
        <v>70530</v>
      </c>
    </row>
    <row r="348" spans="2:18">
      <c r="B348" s="287"/>
      <c r="C348" s="36">
        <f t="shared" ca="1" si="74"/>
        <v>334</v>
      </c>
      <c r="D348" s="37">
        <f t="shared" ca="1" si="75"/>
        <v>1.83E-2</v>
      </c>
      <c r="E348" s="38">
        <f t="shared" ca="1" si="66"/>
        <v>80652</v>
      </c>
      <c r="F348" s="39">
        <f t="shared" ca="1" si="67"/>
        <v>80652</v>
      </c>
      <c r="G348" s="40">
        <f t="shared" ca="1" si="68"/>
        <v>10014</v>
      </c>
      <c r="H348" s="40">
        <f t="shared" ca="1" si="69"/>
        <v>70638</v>
      </c>
      <c r="I348" s="41">
        <f t="shared" ca="1" si="70"/>
        <v>6495899</v>
      </c>
      <c r="J348" s="42"/>
      <c r="K348" s="43"/>
      <c r="L348" s="43"/>
      <c r="M348" s="44">
        <f ca="1">IF(C348="","",M347)</f>
        <v>1354432</v>
      </c>
      <c r="N348" s="45">
        <f t="shared" ca="1" si="76"/>
        <v>7850331</v>
      </c>
      <c r="Q348" s="25">
        <f t="shared" ca="1" si="72"/>
        <v>10014</v>
      </c>
      <c r="R348" s="25">
        <f t="shared" ca="1" si="73"/>
        <v>70638</v>
      </c>
    </row>
    <row r="349" spans="2:18">
      <c r="B349" s="287"/>
      <c r="C349" s="36">
        <f t="shared" ca="1" si="74"/>
        <v>335</v>
      </c>
      <c r="D349" s="37">
        <f t="shared" ca="1" si="75"/>
        <v>1.83E-2</v>
      </c>
      <c r="E349" s="38">
        <f t="shared" ca="1" si="66"/>
        <v>80652</v>
      </c>
      <c r="F349" s="39">
        <f t="shared" ca="1" si="67"/>
        <v>80652</v>
      </c>
      <c r="G349" s="40">
        <f t="shared" ca="1" si="68"/>
        <v>9906</v>
      </c>
      <c r="H349" s="40">
        <f t="shared" ca="1" si="69"/>
        <v>70746</v>
      </c>
      <c r="I349" s="41">
        <f t="shared" ca="1" si="70"/>
        <v>6425153</v>
      </c>
      <c r="J349" s="42"/>
      <c r="K349" s="43"/>
      <c r="L349" s="43"/>
      <c r="M349" s="44">
        <f ca="1">IF(C349="","",M348)</f>
        <v>1354432</v>
      </c>
      <c r="N349" s="45">
        <f t="shared" ca="1" si="76"/>
        <v>7779585</v>
      </c>
      <c r="Q349" s="25">
        <f t="shared" ca="1" si="72"/>
        <v>9906</v>
      </c>
      <c r="R349" s="25">
        <f t="shared" ca="1" si="73"/>
        <v>70746</v>
      </c>
    </row>
    <row r="350" spans="2:18">
      <c r="B350" s="288"/>
      <c r="C350" s="49">
        <f t="shared" ca="1" si="74"/>
        <v>336</v>
      </c>
      <c r="D350" s="50">
        <f ca="1">IF(C350="","",VLOOKUP(C350/12,$H$3:$J$9,3,TRUE))</f>
        <v>1.83E-2</v>
      </c>
      <c r="E350" s="51">
        <f t="shared" ca="1" si="66"/>
        <v>177697</v>
      </c>
      <c r="F350" s="52">
        <f ca="1">IF(C350="","",IF($E$5*12=C350,I349+G350,F349))</f>
        <v>80652</v>
      </c>
      <c r="G350" s="53">
        <f t="shared" ca="1" si="68"/>
        <v>9798</v>
      </c>
      <c r="H350" s="53">
        <f ca="1">IF(C350="","",IF($E$5*12=C350,I349,F350-G350))</f>
        <v>70854</v>
      </c>
      <c r="I350" s="54">
        <f t="shared" ca="1" si="70"/>
        <v>6354299</v>
      </c>
      <c r="J350" s="55">
        <f ca="1">IF(C350="","",IF($E$5*12=C350,M349+K350,J344))</f>
        <v>97045</v>
      </c>
      <c r="K350" s="56">
        <f ca="1">IF(C350="","",ROUND(M344*D350/2,0))</f>
        <v>12393</v>
      </c>
      <c r="L350" s="57">
        <f ca="1">IF(C350="","",IF($E$5*2=C350/6,M349,J350-K350))</f>
        <v>84652</v>
      </c>
      <c r="M350" s="58">
        <f ca="1">IF(C350="","",M344-L350)</f>
        <v>1269780</v>
      </c>
      <c r="N350" s="59">
        <f t="shared" ca="1" si="76"/>
        <v>7624079</v>
      </c>
      <c r="Q350" s="25">
        <f t="shared" ca="1" si="72"/>
        <v>22191</v>
      </c>
      <c r="R350" s="25">
        <f t="shared" ca="1" si="73"/>
        <v>155506</v>
      </c>
    </row>
    <row r="351" spans="2:18">
      <c r="B351" s="286" t="str">
        <f ca="1">IF(C351="","",C362/12&amp;"年目")</f>
        <v>29年目</v>
      </c>
      <c r="C351" s="26">
        <f t="shared" ca="1" si="74"/>
        <v>337</v>
      </c>
      <c r="D351" s="27">
        <f t="shared" ref="D351:D361" ca="1" si="77">D352</f>
        <v>1.83E-2</v>
      </c>
      <c r="E351" s="28">
        <f t="shared" ca="1" si="66"/>
        <v>80652</v>
      </c>
      <c r="F351" s="29">
        <f t="shared" ca="1" si="67"/>
        <v>80652</v>
      </c>
      <c r="G351" s="30">
        <f t="shared" ca="1" si="68"/>
        <v>9690</v>
      </c>
      <c r="H351" s="30">
        <f t="shared" ca="1" si="69"/>
        <v>70962</v>
      </c>
      <c r="I351" s="31">
        <f t="shared" ca="1" si="70"/>
        <v>6283337</v>
      </c>
      <c r="J351" s="32"/>
      <c r="K351" s="33"/>
      <c r="L351" s="33"/>
      <c r="M351" s="34">
        <f ca="1">IF(C351="","",M350)</f>
        <v>1269780</v>
      </c>
      <c r="N351" s="35">
        <f t="shared" ca="1" si="76"/>
        <v>7553117</v>
      </c>
      <c r="Q351" s="25">
        <f t="shared" ca="1" si="72"/>
        <v>9690</v>
      </c>
      <c r="R351" s="25">
        <f t="shared" ca="1" si="73"/>
        <v>70962</v>
      </c>
    </row>
    <row r="352" spans="2:18">
      <c r="B352" s="287"/>
      <c r="C352" s="36">
        <f t="shared" ca="1" si="74"/>
        <v>338</v>
      </c>
      <c r="D352" s="37">
        <f t="shared" ca="1" si="77"/>
        <v>1.83E-2</v>
      </c>
      <c r="E352" s="38">
        <f t="shared" ca="1" si="66"/>
        <v>80652</v>
      </c>
      <c r="F352" s="39">
        <f t="shared" ca="1" si="67"/>
        <v>80652</v>
      </c>
      <c r="G352" s="40">
        <f t="shared" ca="1" si="68"/>
        <v>9582</v>
      </c>
      <c r="H352" s="40">
        <f t="shared" ca="1" si="69"/>
        <v>71070</v>
      </c>
      <c r="I352" s="41">
        <f t="shared" ca="1" si="70"/>
        <v>6212267</v>
      </c>
      <c r="J352" s="42"/>
      <c r="K352" s="43"/>
      <c r="L352" s="43"/>
      <c r="M352" s="44">
        <f ca="1">IF(C352="","",M351)</f>
        <v>1269780</v>
      </c>
      <c r="N352" s="45">
        <f t="shared" ca="1" si="76"/>
        <v>7482047</v>
      </c>
      <c r="Q352" s="25">
        <f t="shared" ca="1" si="72"/>
        <v>9582</v>
      </c>
      <c r="R352" s="25">
        <f t="shared" ca="1" si="73"/>
        <v>71070</v>
      </c>
    </row>
    <row r="353" spans="2:18">
      <c r="B353" s="287"/>
      <c r="C353" s="36">
        <f t="shared" ca="1" si="74"/>
        <v>339</v>
      </c>
      <c r="D353" s="37">
        <f t="shared" ca="1" si="77"/>
        <v>1.83E-2</v>
      </c>
      <c r="E353" s="38">
        <f t="shared" ca="1" si="66"/>
        <v>80652</v>
      </c>
      <c r="F353" s="39">
        <f t="shared" ca="1" si="67"/>
        <v>80652</v>
      </c>
      <c r="G353" s="40">
        <f t="shared" ca="1" si="68"/>
        <v>9474</v>
      </c>
      <c r="H353" s="40">
        <f t="shared" ca="1" si="69"/>
        <v>71178</v>
      </c>
      <c r="I353" s="41">
        <f t="shared" ca="1" si="70"/>
        <v>6141089</v>
      </c>
      <c r="J353" s="42"/>
      <c r="K353" s="43"/>
      <c r="L353" s="43"/>
      <c r="M353" s="44">
        <f ca="1">IF(C353="","",M352)</f>
        <v>1269780</v>
      </c>
      <c r="N353" s="45">
        <f t="shared" ca="1" si="76"/>
        <v>7410869</v>
      </c>
      <c r="Q353" s="25">
        <f t="shared" ca="1" si="72"/>
        <v>9474</v>
      </c>
      <c r="R353" s="25">
        <f t="shared" ca="1" si="73"/>
        <v>71178</v>
      </c>
    </row>
    <row r="354" spans="2:18">
      <c r="B354" s="287"/>
      <c r="C354" s="36">
        <f t="shared" ca="1" si="74"/>
        <v>340</v>
      </c>
      <c r="D354" s="37">
        <f t="shared" ca="1" si="77"/>
        <v>1.83E-2</v>
      </c>
      <c r="E354" s="38">
        <f t="shared" ca="1" si="66"/>
        <v>80652</v>
      </c>
      <c r="F354" s="39">
        <f t="shared" ca="1" si="67"/>
        <v>80652</v>
      </c>
      <c r="G354" s="40">
        <f t="shared" ca="1" si="68"/>
        <v>9365</v>
      </c>
      <c r="H354" s="40">
        <f t="shared" ca="1" si="69"/>
        <v>71287</v>
      </c>
      <c r="I354" s="41">
        <f t="shared" ca="1" si="70"/>
        <v>6069802</v>
      </c>
      <c r="J354" s="42"/>
      <c r="K354" s="43"/>
      <c r="L354" s="43"/>
      <c r="M354" s="44">
        <f ca="1">IF(C354="","",M353)</f>
        <v>1269780</v>
      </c>
      <c r="N354" s="45">
        <f t="shared" ca="1" si="76"/>
        <v>7339582</v>
      </c>
      <c r="Q354" s="25">
        <f t="shared" ca="1" si="72"/>
        <v>9365</v>
      </c>
      <c r="R354" s="25">
        <f t="shared" ca="1" si="73"/>
        <v>71287</v>
      </c>
    </row>
    <row r="355" spans="2:18">
      <c r="B355" s="287"/>
      <c r="C355" s="36">
        <f t="shared" ca="1" si="74"/>
        <v>341</v>
      </c>
      <c r="D355" s="37">
        <f t="shared" ca="1" si="77"/>
        <v>1.83E-2</v>
      </c>
      <c r="E355" s="38">
        <f t="shared" ca="1" si="66"/>
        <v>80652</v>
      </c>
      <c r="F355" s="39">
        <f t="shared" ca="1" si="67"/>
        <v>80652</v>
      </c>
      <c r="G355" s="40">
        <f t="shared" ca="1" si="68"/>
        <v>9256</v>
      </c>
      <c r="H355" s="40">
        <f t="shared" ca="1" si="69"/>
        <v>71396</v>
      </c>
      <c r="I355" s="41">
        <f t="shared" ca="1" si="70"/>
        <v>5998406</v>
      </c>
      <c r="J355" s="42"/>
      <c r="K355" s="43"/>
      <c r="L355" s="43"/>
      <c r="M355" s="44">
        <f ca="1">IF(C355="","",M354)</f>
        <v>1269780</v>
      </c>
      <c r="N355" s="45">
        <f t="shared" ca="1" si="76"/>
        <v>7268186</v>
      </c>
      <c r="Q355" s="25">
        <f t="shared" ca="1" si="72"/>
        <v>9256</v>
      </c>
      <c r="R355" s="25">
        <f t="shared" ca="1" si="73"/>
        <v>71396</v>
      </c>
    </row>
    <row r="356" spans="2:18">
      <c r="B356" s="287"/>
      <c r="C356" s="36">
        <f t="shared" ca="1" si="74"/>
        <v>342</v>
      </c>
      <c r="D356" s="37">
        <f t="shared" ca="1" si="77"/>
        <v>1.83E-2</v>
      </c>
      <c r="E356" s="38">
        <f t="shared" ca="1" si="66"/>
        <v>177697</v>
      </c>
      <c r="F356" s="39">
        <f t="shared" ca="1" si="67"/>
        <v>80652</v>
      </c>
      <c r="G356" s="40">
        <f t="shared" ca="1" si="68"/>
        <v>9148</v>
      </c>
      <c r="H356" s="40">
        <f t="shared" ca="1" si="69"/>
        <v>71504</v>
      </c>
      <c r="I356" s="41">
        <f t="shared" ca="1" si="70"/>
        <v>5926902</v>
      </c>
      <c r="J356" s="46">
        <f ca="1">IF(C356="","",J350)</f>
        <v>97045</v>
      </c>
      <c r="K356" s="47">
        <f ca="1">IF(C356="","",ROUND(M350*D356/2,0))</f>
        <v>11618</v>
      </c>
      <c r="L356" s="48">
        <f ca="1">IF(C356="","",J356-K356)</f>
        <v>85427</v>
      </c>
      <c r="M356" s="44">
        <f ca="1">IF(C356="","",M350-L356)</f>
        <v>1184353</v>
      </c>
      <c r="N356" s="45">
        <f t="shared" ca="1" si="76"/>
        <v>7111255</v>
      </c>
      <c r="Q356" s="25">
        <f t="shared" ca="1" si="72"/>
        <v>20766</v>
      </c>
      <c r="R356" s="25">
        <f t="shared" ca="1" si="73"/>
        <v>156931</v>
      </c>
    </row>
    <row r="357" spans="2:18">
      <c r="B357" s="287"/>
      <c r="C357" s="36">
        <f t="shared" ca="1" si="74"/>
        <v>343</v>
      </c>
      <c r="D357" s="37">
        <f t="shared" ca="1" si="77"/>
        <v>1.83E-2</v>
      </c>
      <c r="E357" s="38">
        <f t="shared" ca="1" si="66"/>
        <v>80652</v>
      </c>
      <c r="F357" s="39">
        <f t="shared" ca="1" si="67"/>
        <v>80652</v>
      </c>
      <c r="G357" s="40">
        <f t="shared" ca="1" si="68"/>
        <v>9039</v>
      </c>
      <c r="H357" s="40">
        <f t="shared" ca="1" si="69"/>
        <v>71613</v>
      </c>
      <c r="I357" s="41">
        <f t="shared" ca="1" si="70"/>
        <v>5855289</v>
      </c>
      <c r="J357" s="42"/>
      <c r="K357" s="43"/>
      <c r="L357" s="43"/>
      <c r="M357" s="44">
        <f ca="1">IF(C357="","",M356)</f>
        <v>1184353</v>
      </c>
      <c r="N357" s="45">
        <f t="shared" ca="1" si="76"/>
        <v>7039642</v>
      </c>
      <c r="Q357" s="25">
        <f t="shared" ca="1" si="72"/>
        <v>9039</v>
      </c>
      <c r="R357" s="25">
        <f t="shared" ca="1" si="73"/>
        <v>71613</v>
      </c>
    </row>
    <row r="358" spans="2:18">
      <c r="B358" s="287"/>
      <c r="C358" s="36">
        <f t="shared" ca="1" si="74"/>
        <v>344</v>
      </c>
      <c r="D358" s="37">
        <f t="shared" ca="1" si="77"/>
        <v>1.83E-2</v>
      </c>
      <c r="E358" s="38">
        <f t="shared" ca="1" si="66"/>
        <v>80652</v>
      </c>
      <c r="F358" s="39">
        <f t="shared" ca="1" si="67"/>
        <v>80652</v>
      </c>
      <c r="G358" s="40">
        <f t="shared" ca="1" si="68"/>
        <v>8929</v>
      </c>
      <c r="H358" s="40">
        <f t="shared" ca="1" si="69"/>
        <v>71723</v>
      </c>
      <c r="I358" s="41">
        <f t="shared" ca="1" si="70"/>
        <v>5783566</v>
      </c>
      <c r="J358" s="42"/>
      <c r="K358" s="43"/>
      <c r="L358" s="43"/>
      <c r="M358" s="44">
        <f ca="1">IF(C358="","",M357)</f>
        <v>1184353</v>
      </c>
      <c r="N358" s="45">
        <f t="shared" ca="1" si="76"/>
        <v>6967919</v>
      </c>
      <c r="Q358" s="25">
        <f t="shared" ca="1" si="72"/>
        <v>8929</v>
      </c>
      <c r="R358" s="25">
        <f t="shared" ca="1" si="73"/>
        <v>71723</v>
      </c>
    </row>
    <row r="359" spans="2:18">
      <c r="B359" s="287"/>
      <c r="C359" s="36">
        <f t="shared" ca="1" si="74"/>
        <v>345</v>
      </c>
      <c r="D359" s="37">
        <f t="shared" ca="1" si="77"/>
        <v>1.83E-2</v>
      </c>
      <c r="E359" s="38">
        <f t="shared" ca="1" si="66"/>
        <v>80652</v>
      </c>
      <c r="F359" s="39">
        <f t="shared" ca="1" si="67"/>
        <v>80652</v>
      </c>
      <c r="G359" s="40">
        <f t="shared" ca="1" si="68"/>
        <v>8820</v>
      </c>
      <c r="H359" s="40">
        <f t="shared" ca="1" si="69"/>
        <v>71832</v>
      </c>
      <c r="I359" s="41">
        <f t="shared" ca="1" si="70"/>
        <v>5711734</v>
      </c>
      <c r="J359" s="42"/>
      <c r="K359" s="43"/>
      <c r="L359" s="43"/>
      <c r="M359" s="44">
        <f ca="1">IF(C359="","",M358)</f>
        <v>1184353</v>
      </c>
      <c r="N359" s="45">
        <f t="shared" ca="1" si="76"/>
        <v>6896087</v>
      </c>
      <c r="Q359" s="25">
        <f t="shared" ca="1" si="72"/>
        <v>8820</v>
      </c>
      <c r="R359" s="25">
        <f t="shared" ca="1" si="73"/>
        <v>71832</v>
      </c>
    </row>
    <row r="360" spans="2:18">
      <c r="B360" s="287"/>
      <c r="C360" s="36">
        <f t="shared" ca="1" si="74"/>
        <v>346</v>
      </c>
      <c r="D360" s="37">
        <f t="shared" ca="1" si="77"/>
        <v>1.83E-2</v>
      </c>
      <c r="E360" s="38">
        <f t="shared" ca="1" si="66"/>
        <v>80652</v>
      </c>
      <c r="F360" s="39">
        <f t="shared" ca="1" si="67"/>
        <v>80652</v>
      </c>
      <c r="G360" s="40">
        <f t="shared" ca="1" si="68"/>
        <v>8710</v>
      </c>
      <c r="H360" s="40">
        <f t="shared" ca="1" si="69"/>
        <v>71942</v>
      </c>
      <c r="I360" s="41">
        <f t="shared" ca="1" si="70"/>
        <v>5639792</v>
      </c>
      <c r="J360" s="42"/>
      <c r="K360" s="43"/>
      <c r="L360" s="43"/>
      <c r="M360" s="44">
        <f ca="1">IF(C360="","",M359)</f>
        <v>1184353</v>
      </c>
      <c r="N360" s="45">
        <f t="shared" ca="1" si="76"/>
        <v>6824145</v>
      </c>
      <c r="Q360" s="25">
        <f t="shared" ca="1" si="72"/>
        <v>8710</v>
      </c>
      <c r="R360" s="25">
        <f t="shared" ca="1" si="73"/>
        <v>71942</v>
      </c>
    </row>
    <row r="361" spans="2:18">
      <c r="B361" s="287"/>
      <c r="C361" s="36">
        <f t="shared" ca="1" si="74"/>
        <v>347</v>
      </c>
      <c r="D361" s="37">
        <f t="shared" ca="1" si="77"/>
        <v>1.83E-2</v>
      </c>
      <c r="E361" s="38">
        <f t="shared" ca="1" si="66"/>
        <v>80652</v>
      </c>
      <c r="F361" s="39">
        <f t="shared" ca="1" si="67"/>
        <v>80652</v>
      </c>
      <c r="G361" s="40">
        <f t="shared" ca="1" si="68"/>
        <v>8601</v>
      </c>
      <c r="H361" s="40">
        <f t="shared" ca="1" si="69"/>
        <v>72051</v>
      </c>
      <c r="I361" s="41">
        <f t="shared" ca="1" si="70"/>
        <v>5567741</v>
      </c>
      <c r="J361" s="42"/>
      <c r="K361" s="43"/>
      <c r="L361" s="43"/>
      <c r="M361" s="44">
        <f ca="1">IF(C361="","",M360)</f>
        <v>1184353</v>
      </c>
      <c r="N361" s="45">
        <f t="shared" ca="1" si="76"/>
        <v>6752094</v>
      </c>
      <c r="Q361" s="25">
        <f t="shared" ca="1" si="72"/>
        <v>8601</v>
      </c>
      <c r="R361" s="25">
        <f t="shared" ca="1" si="73"/>
        <v>72051</v>
      </c>
    </row>
    <row r="362" spans="2:18">
      <c r="B362" s="288"/>
      <c r="C362" s="49">
        <f t="shared" ca="1" si="74"/>
        <v>348</v>
      </c>
      <c r="D362" s="50">
        <f ca="1">IF(C362="","",VLOOKUP(C362/12,$H$3:$J$9,3,TRUE))</f>
        <v>1.83E-2</v>
      </c>
      <c r="E362" s="51">
        <f t="shared" ca="1" si="66"/>
        <v>177697</v>
      </c>
      <c r="F362" s="52">
        <f ca="1">IF(C362="","",IF($E$5*12=C362,I361+G362,F361))</f>
        <v>80652</v>
      </c>
      <c r="G362" s="53">
        <f t="shared" ca="1" si="68"/>
        <v>8491</v>
      </c>
      <c r="H362" s="53">
        <f ca="1">IF(C362="","",IF($E$5*12=C362,I361,F362-G362))</f>
        <v>72161</v>
      </c>
      <c r="I362" s="54">
        <f t="shared" ca="1" si="70"/>
        <v>5495580</v>
      </c>
      <c r="J362" s="55">
        <f ca="1">IF(C362="","",IF($E$5*12=C362,M361+K362,J356))</f>
        <v>97045</v>
      </c>
      <c r="K362" s="56">
        <f ca="1">IF(C362="","",ROUND(M356*D362/2,0))</f>
        <v>10837</v>
      </c>
      <c r="L362" s="57">
        <f ca="1">IF(C362="","",IF($E$5*2=C362/6,M361,J362-K362))</f>
        <v>86208</v>
      </c>
      <c r="M362" s="58">
        <f ca="1">IF(C362="","",M356-L362)</f>
        <v>1098145</v>
      </c>
      <c r="N362" s="59">
        <f t="shared" ca="1" si="76"/>
        <v>6593725</v>
      </c>
      <c r="Q362" s="25">
        <f t="shared" ca="1" si="72"/>
        <v>19328</v>
      </c>
      <c r="R362" s="25">
        <f t="shared" ca="1" si="73"/>
        <v>158369</v>
      </c>
    </row>
    <row r="363" spans="2:18">
      <c r="B363" s="286" t="str">
        <f ca="1">IF(C363="","",C374/12&amp;"年目")</f>
        <v>30年目</v>
      </c>
      <c r="C363" s="26">
        <f t="shared" ca="1" si="74"/>
        <v>349</v>
      </c>
      <c r="D363" s="27">
        <f t="shared" ref="D363:D373" ca="1" si="78">D364</f>
        <v>1.83E-2</v>
      </c>
      <c r="E363" s="28">
        <f t="shared" ca="1" si="66"/>
        <v>80652</v>
      </c>
      <c r="F363" s="29">
        <f t="shared" ca="1" si="67"/>
        <v>80652</v>
      </c>
      <c r="G363" s="30">
        <f t="shared" ca="1" si="68"/>
        <v>8381</v>
      </c>
      <c r="H363" s="30">
        <f t="shared" ca="1" si="69"/>
        <v>72271</v>
      </c>
      <c r="I363" s="31">
        <f t="shared" ca="1" si="70"/>
        <v>5423309</v>
      </c>
      <c r="J363" s="32"/>
      <c r="K363" s="33"/>
      <c r="L363" s="33"/>
      <c r="M363" s="34">
        <f ca="1">IF(C363="","",M362)</f>
        <v>1098145</v>
      </c>
      <c r="N363" s="35">
        <f t="shared" ca="1" si="76"/>
        <v>6521454</v>
      </c>
      <c r="Q363" s="25">
        <f t="shared" ca="1" si="72"/>
        <v>8381</v>
      </c>
      <c r="R363" s="25">
        <f t="shared" ca="1" si="73"/>
        <v>72271</v>
      </c>
    </row>
    <row r="364" spans="2:18">
      <c r="B364" s="287"/>
      <c r="C364" s="36">
        <f t="shared" ca="1" si="74"/>
        <v>350</v>
      </c>
      <c r="D364" s="37">
        <f t="shared" ca="1" si="78"/>
        <v>1.83E-2</v>
      </c>
      <c r="E364" s="38">
        <f t="shared" ca="1" si="66"/>
        <v>80652</v>
      </c>
      <c r="F364" s="39">
        <f t="shared" ca="1" si="67"/>
        <v>80652</v>
      </c>
      <c r="G364" s="40">
        <f t="shared" ca="1" si="68"/>
        <v>8271</v>
      </c>
      <c r="H364" s="40">
        <f t="shared" ca="1" si="69"/>
        <v>72381</v>
      </c>
      <c r="I364" s="41">
        <f t="shared" ca="1" si="70"/>
        <v>5350928</v>
      </c>
      <c r="J364" s="42"/>
      <c r="K364" s="43"/>
      <c r="L364" s="43"/>
      <c r="M364" s="44">
        <f ca="1">IF(C364="","",M363)</f>
        <v>1098145</v>
      </c>
      <c r="N364" s="45">
        <f t="shared" ca="1" si="76"/>
        <v>6449073</v>
      </c>
      <c r="Q364" s="25">
        <f t="shared" ca="1" si="72"/>
        <v>8271</v>
      </c>
      <c r="R364" s="25">
        <f t="shared" ca="1" si="73"/>
        <v>72381</v>
      </c>
    </row>
    <row r="365" spans="2:18">
      <c r="B365" s="287"/>
      <c r="C365" s="36">
        <f t="shared" ca="1" si="74"/>
        <v>351</v>
      </c>
      <c r="D365" s="37">
        <f t="shared" ca="1" si="78"/>
        <v>1.83E-2</v>
      </c>
      <c r="E365" s="38">
        <f t="shared" ca="1" si="66"/>
        <v>80652</v>
      </c>
      <c r="F365" s="39">
        <f t="shared" ca="1" si="67"/>
        <v>80652</v>
      </c>
      <c r="G365" s="40">
        <f t="shared" ca="1" si="68"/>
        <v>8160</v>
      </c>
      <c r="H365" s="40">
        <f t="shared" ca="1" si="69"/>
        <v>72492</v>
      </c>
      <c r="I365" s="41">
        <f t="shared" ca="1" si="70"/>
        <v>5278436</v>
      </c>
      <c r="J365" s="42"/>
      <c r="K365" s="43"/>
      <c r="L365" s="43"/>
      <c r="M365" s="44">
        <f ca="1">IF(C365="","",M364)</f>
        <v>1098145</v>
      </c>
      <c r="N365" s="45">
        <f t="shared" ca="1" si="76"/>
        <v>6376581</v>
      </c>
      <c r="Q365" s="25">
        <f t="shared" ca="1" si="72"/>
        <v>8160</v>
      </c>
      <c r="R365" s="25">
        <f t="shared" ca="1" si="73"/>
        <v>72492</v>
      </c>
    </row>
    <row r="366" spans="2:18">
      <c r="B366" s="287"/>
      <c r="C366" s="36">
        <f t="shared" ca="1" si="74"/>
        <v>352</v>
      </c>
      <c r="D366" s="37">
        <f t="shared" ca="1" si="78"/>
        <v>1.83E-2</v>
      </c>
      <c r="E366" s="38">
        <f t="shared" ca="1" si="66"/>
        <v>80652</v>
      </c>
      <c r="F366" s="39">
        <f t="shared" ca="1" si="67"/>
        <v>80652</v>
      </c>
      <c r="G366" s="40">
        <f t="shared" ca="1" si="68"/>
        <v>8050</v>
      </c>
      <c r="H366" s="40">
        <f t="shared" ca="1" si="69"/>
        <v>72602</v>
      </c>
      <c r="I366" s="41">
        <f t="shared" ca="1" si="70"/>
        <v>5205834</v>
      </c>
      <c r="J366" s="42"/>
      <c r="K366" s="43"/>
      <c r="L366" s="43"/>
      <c r="M366" s="44">
        <f ca="1">IF(C366="","",M365)</f>
        <v>1098145</v>
      </c>
      <c r="N366" s="45">
        <f t="shared" ca="1" si="76"/>
        <v>6303979</v>
      </c>
      <c r="Q366" s="25">
        <f t="shared" ca="1" si="72"/>
        <v>8050</v>
      </c>
      <c r="R366" s="25">
        <f t="shared" ca="1" si="73"/>
        <v>72602</v>
      </c>
    </row>
    <row r="367" spans="2:18">
      <c r="B367" s="287"/>
      <c r="C367" s="36">
        <f t="shared" ca="1" si="74"/>
        <v>353</v>
      </c>
      <c r="D367" s="37">
        <f t="shared" ca="1" si="78"/>
        <v>1.83E-2</v>
      </c>
      <c r="E367" s="38">
        <f t="shared" ca="1" si="66"/>
        <v>80652</v>
      </c>
      <c r="F367" s="39">
        <f t="shared" ca="1" si="67"/>
        <v>80652</v>
      </c>
      <c r="G367" s="40">
        <f t="shared" ca="1" si="68"/>
        <v>7939</v>
      </c>
      <c r="H367" s="40">
        <f t="shared" ca="1" si="69"/>
        <v>72713</v>
      </c>
      <c r="I367" s="41">
        <f t="shared" ca="1" si="70"/>
        <v>5133121</v>
      </c>
      <c r="J367" s="42"/>
      <c r="K367" s="43"/>
      <c r="L367" s="43"/>
      <c r="M367" s="44">
        <f ca="1">IF(C367="","",M366)</f>
        <v>1098145</v>
      </c>
      <c r="N367" s="45">
        <f t="shared" ca="1" si="76"/>
        <v>6231266</v>
      </c>
      <c r="Q367" s="25">
        <f t="shared" ca="1" si="72"/>
        <v>7939</v>
      </c>
      <c r="R367" s="25">
        <f t="shared" ca="1" si="73"/>
        <v>72713</v>
      </c>
    </row>
    <row r="368" spans="2:18">
      <c r="B368" s="287"/>
      <c r="C368" s="36">
        <f t="shared" ca="1" si="74"/>
        <v>354</v>
      </c>
      <c r="D368" s="37">
        <f t="shared" ca="1" si="78"/>
        <v>1.83E-2</v>
      </c>
      <c r="E368" s="38">
        <f t="shared" ca="1" si="66"/>
        <v>177697</v>
      </c>
      <c r="F368" s="39">
        <f t="shared" ca="1" si="67"/>
        <v>80652</v>
      </c>
      <c r="G368" s="40">
        <f t="shared" ca="1" si="68"/>
        <v>7828</v>
      </c>
      <c r="H368" s="40">
        <f t="shared" ca="1" si="69"/>
        <v>72824</v>
      </c>
      <c r="I368" s="41">
        <f t="shared" ca="1" si="70"/>
        <v>5060297</v>
      </c>
      <c r="J368" s="46">
        <f ca="1">IF(C368="","",J362)</f>
        <v>97045</v>
      </c>
      <c r="K368" s="47">
        <f ca="1">IF(C368="","",ROUND(M362*D368/2,0))</f>
        <v>10048</v>
      </c>
      <c r="L368" s="48">
        <f ca="1">IF(C368="","",J368-K368)</f>
        <v>86997</v>
      </c>
      <c r="M368" s="44">
        <f ca="1">IF(C368="","",M362-L368)</f>
        <v>1011148</v>
      </c>
      <c r="N368" s="45">
        <f t="shared" ca="1" si="76"/>
        <v>6071445</v>
      </c>
      <c r="Q368" s="25">
        <f t="shared" ca="1" si="72"/>
        <v>17876</v>
      </c>
      <c r="R368" s="25">
        <f t="shared" ca="1" si="73"/>
        <v>159821</v>
      </c>
    </row>
    <row r="369" spans="2:18">
      <c r="B369" s="287"/>
      <c r="C369" s="36">
        <f t="shared" ca="1" si="74"/>
        <v>355</v>
      </c>
      <c r="D369" s="37">
        <f t="shared" ca="1" si="78"/>
        <v>1.83E-2</v>
      </c>
      <c r="E369" s="38">
        <f t="shared" ca="1" si="66"/>
        <v>80652</v>
      </c>
      <c r="F369" s="39">
        <f t="shared" ca="1" si="67"/>
        <v>80652</v>
      </c>
      <c r="G369" s="40">
        <f t="shared" ca="1" si="68"/>
        <v>7717</v>
      </c>
      <c r="H369" s="40">
        <f t="shared" ca="1" si="69"/>
        <v>72935</v>
      </c>
      <c r="I369" s="41">
        <f t="shared" ca="1" si="70"/>
        <v>4987362</v>
      </c>
      <c r="J369" s="42"/>
      <c r="K369" s="43"/>
      <c r="L369" s="43"/>
      <c r="M369" s="44">
        <f ca="1">IF(C369="","",M368)</f>
        <v>1011148</v>
      </c>
      <c r="N369" s="45">
        <f t="shared" ca="1" si="76"/>
        <v>5998510</v>
      </c>
      <c r="Q369" s="25">
        <f t="shared" ca="1" si="72"/>
        <v>7717</v>
      </c>
      <c r="R369" s="25">
        <f t="shared" ca="1" si="73"/>
        <v>72935</v>
      </c>
    </row>
    <row r="370" spans="2:18">
      <c r="B370" s="287"/>
      <c r="C370" s="36">
        <f t="shared" ca="1" si="74"/>
        <v>356</v>
      </c>
      <c r="D370" s="37">
        <f t="shared" ca="1" si="78"/>
        <v>1.83E-2</v>
      </c>
      <c r="E370" s="38">
        <f t="shared" ca="1" si="66"/>
        <v>80652</v>
      </c>
      <c r="F370" s="39">
        <f t="shared" ca="1" si="67"/>
        <v>80652</v>
      </c>
      <c r="G370" s="40">
        <f t="shared" ca="1" si="68"/>
        <v>7606</v>
      </c>
      <c r="H370" s="40">
        <f t="shared" ca="1" si="69"/>
        <v>73046</v>
      </c>
      <c r="I370" s="41">
        <f t="shared" ca="1" si="70"/>
        <v>4914316</v>
      </c>
      <c r="J370" s="42"/>
      <c r="K370" s="43"/>
      <c r="L370" s="43"/>
      <c r="M370" s="44">
        <f ca="1">IF(C370="","",M369)</f>
        <v>1011148</v>
      </c>
      <c r="N370" s="45">
        <f t="shared" ca="1" si="76"/>
        <v>5925464</v>
      </c>
      <c r="Q370" s="25">
        <f t="shared" ca="1" si="72"/>
        <v>7606</v>
      </c>
      <c r="R370" s="25">
        <f t="shared" ca="1" si="73"/>
        <v>73046</v>
      </c>
    </row>
    <row r="371" spans="2:18">
      <c r="B371" s="287"/>
      <c r="C371" s="36">
        <f t="shared" ca="1" si="74"/>
        <v>357</v>
      </c>
      <c r="D371" s="37">
        <f t="shared" ca="1" si="78"/>
        <v>1.83E-2</v>
      </c>
      <c r="E371" s="38">
        <f t="shared" ca="1" si="66"/>
        <v>80652</v>
      </c>
      <c r="F371" s="39">
        <f t="shared" ca="1" si="67"/>
        <v>80652</v>
      </c>
      <c r="G371" s="40">
        <f t="shared" ca="1" si="68"/>
        <v>7494</v>
      </c>
      <c r="H371" s="40">
        <f t="shared" ca="1" si="69"/>
        <v>73158</v>
      </c>
      <c r="I371" s="41">
        <f t="shared" ca="1" si="70"/>
        <v>4841158</v>
      </c>
      <c r="J371" s="42"/>
      <c r="K371" s="43"/>
      <c r="L371" s="43"/>
      <c r="M371" s="44">
        <f ca="1">IF(C371="","",M370)</f>
        <v>1011148</v>
      </c>
      <c r="N371" s="45">
        <f t="shared" ca="1" si="76"/>
        <v>5852306</v>
      </c>
      <c r="Q371" s="25">
        <f t="shared" ca="1" si="72"/>
        <v>7494</v>
      </c>
      <c r="R371" s="25">
        <f t="shared" ca="1" si="73"/>
        <v>73158</v>
      </c>
    </row>
    <row r="372" spans="2:18">
      <c r="B372" s="287"/>
      <c r="C372" s="36">
        <f t="shared" ca="1" si="74"/>
        <v>358</v>
      </c>
      <c r="D372" s="37">
        <f t="shared" ca="1" si="78"/>
        <v>1.83E-2</v>
      </c>
      <c r="E372" s="38">
        <f t="shared" ca="1" si="66"/>
        <v>80652</v>
      </c>
      <c r="F372" s="39">
        <f t="shared" ca="1" si="67"/>
        <v>80652</v>
      </c>
      <c r="G372" s="40">
        <f t="shared" ca="1" si="68"/>
        <v>7383</v>
      </c>
      <c r="H372" s="40">
        <f t="shared" ca="1" si="69"/>
        <v>73269</v>
      </c>
      <c r="I372" s="41">
        <f t="shared" ca="1" si="70"/>
        <v>4767889</v>
      </c>
      <c r="J372" s="42"/>
      <c r="K372" s="43"/>
      <c r="L372" s="43"/>
      <c r="M372" s="44">
        <f ca="1">IF(C372="","",M371)</f>
        <v>1011148</v>
      </c>
      <c r="N372" s="45">
        <f t="shared" ca="1" si="76"/>
        <v>5779037</v>
      </c>
      <c r="Q372" s="25">
        <f t="shared" ca="1" si="72"/>
        <v>7383</v>
      </c>
      <c r="R372" s="25">
        <f t="shared" ca="1" si="73"/>
        <v>73269</v>
      </c>
    </row>
    <row r="373" spans="2:18">
      <c r="B373" s="287"/>
      <c r="C373" s="36">
        <f t="shared" ca="1" si="74"/>
        <v>359</v>
      </c>
      <c r="D373" s="37">
        <f t="shared" ca="1" si="78"/>
        <v>1.83E-2</v>
      </c>
      <c r="E373" s="38">
        <f t="shared" ca="1" si="66"/>
        <v>80652</v>
      </c>
      <c r="F373" s="39">
        <f t="shared" ca="1" si="67"/>
        <v>80652</v>
      </c>
      <c r="G373" s="40">
        <f t="shared" ca="1" si="68"/>
        <v>7271</v>
      </c>
      <c r="H373" s="40">
        <f t="shared" ca="1" si="69"/>
        <v>73381</v>
      </c>
      <c r="I373" s="41">
        <f t="shared" ca="1" si="70"/>
        <v>4694508</v>
      </c>
      <c r="J373" s="42"/>
      <c r="K373" s="43"/>
      <c r="L373" s="43"/>
      <c r="M373" s="44">
        <f ca="1">IF(C373="","",M372)</f>
        <v>1011148</v>
      </c>
      <c r="N373" s="45">
        <f t="shared" ca="1" si="76"/>
        <v>5705656</v>
      </c>
      <c r="Q373" s="25">
        <f t="shared" ca="1" si="72"/>
        <v>7271</v>
      </c>
      <c r="R373" s="25">
        <f t="shared" ca="1" si="73"/>
        <v>73381</v>
      </c>
    </row>
    <row r="374" spans="2:18">
      <c r="B374" s="288"/>
      <c r="C374" s="49">
        <f t="shared" ca="1" si="74"/>
        <v>360</v>
      </c>
      <c r="D374" s="50">
        <f ca="1">IF(C374="","",VLOOKUP(C374/12,$H$3:$J$9,3,TRUE))</f>
        <v>1.83E-2</v>
      </c>
      <c r="E374" s="51">
        <f t="shared" ca="1" si="66"/>
        <v>177697</v>
      </c>
      <c r="F374" s="52">
        <f ca="1">IF(C374="","",IF($E$5*12=C374,I373+G374,F373))</f>
        <v>80652</v>
      </c>
      <c r="G374" s="53">
        <f t="shared" ca="1" si="68"/>
        <v>7159</v>
      </c>
      <c r="H374" s="53">
        <f ca="1">IF(C374="","",IF($E$5*12=C374,I373,F374-G374))</f>
        <v>73493</v>
      </c>
      <c r="I374" s="54">
        <f t="shared" ca="1" si="70"/>
        <v>4621015</v>
      </c>
      <c r="J374" s="55">
        <f ca="1">IF(C374="","",IF($E$5*12=C374,M373+K374,J368))</f>
        <v>97045</v>
      </c>
      <c r="K374" s="56">
        <f ca="1">IF(C374="","",ROUND(M368*D374/2,0))</f>
        <v>9252</v>
      </c>
      <c r="L374" s="57">
        <f ca="1">IF(C374="","",IF($E$5*2=C374/6,M373,J374-K374))</f>
        <v>87793</v>
      </c>
      <c r="M374" s="58">
        <f ca="1">IF(C374="","",M368-L374)</f>
        <v>923355</v>
      </c>
      <c r="N374" s="59">
        <f t="shared" ca="1" si="76"/>
        <v>5544370</v>
      </c>
      <c r="Q374" s="25">
        <f t="shared" ca="1" si="72"/>
        <v>16411</v>
      </c>
      <c r="R374" s="25">
        <f t="shared" ca="1" si="73"/>
        <v>161286</v>
      </c>
    </row>
    <row r="375" spans="2:18">
      <c r="B375" s="286" t="str">
        <f ca="1">IF(C375="","",C386/12&amp;"年目")</f>
        <v>31年目</v>
      </c>
      <c r="C375" s="26">
        <f t="shared" ca="1" si="74"/>
        <v>361</v>
      </c>
      <c r="D375" s="27">
        <f t="shared" ref="D375:D385" ca="1" si="79">D376</f>
        <v>1.83E-2</v>
      </c>
      <c r="E375" s="28">
        <f ca="1">IF(C375="","",F375+J375)</f>
        <v>80652</v>
      </c>
      <c r="F375" s="29">
        <f ca="1">IF(C375="","",ROUNDDOWN(-PMT(D375/12,$E$5*12-C374,I374),0))</f>
        <v>80652</v>
      </c>
      <c r="G375" s="30">
        <f ca="1">IF(C375="","",ROUND(I374*D375/12,0))</f>
        <v>7047</v>
      </c>
      <c r="H375" s="30">
        <f ca="1">IF(C375="","",F375-G375)</f>
        <v>73605</v>
      </c>
      <c r="I375" s="31">
        <f ca="1">IF(C375="","",I374-H375)</f>
        <v>4547410</v>
      </c>
      <c r="J375" s="32"/>
      <c r="K375" s="33"/>
      <c r="L375" s="33"/>
      <c r="M375" s="34">
        <f ca="1">IF(C375="","",M374)</f>
        <v>923355</v>
      </c>
      <c r="N375" s="35">
        <f t="shared" ca="1" si="76"/>
        <v>5470765</v>
      </c>
      <c r="Q375" s="25">
        <f t="shared" ca="1" si="72"/>
        <v>7047</v>
      </c>
      <c r="R375" s="25">
        <f t="shared" ca="1" si="73"/>
        <v>73605</v>
      </c>
    </row>
    <row r="376" spans="2:18">
      <c r="B376" s="287"/>
      <c r="C376" s="36">
        <f t="shared" ca="1" si="74"/>
        <v>362</v>
      </c>
      <c r="D376" s="37">
        <f t="shared" ca="1" si="79"/>
        <v>1.83E-2</v>
      </c>
      <c r="E376" s="38">
        <f t="shared" ref="E376:E434" ca="1" si="80">IF(C376="","",F376+J376)</f>
        <v>80652</v>
      </c>
      <c r="F376" s="39">
        <f ca="1">IF(C376="","",F375)</f>
        <v>80652</v>
      </c>
      <c r="G376" s="40">
        <f ca="1">IF(C376="","",ROUND(I375*D376/12,0))</f>
        <v>6935</v>
      </c>
      <c r="H376" s="40">
        <f ca="1">IF(C376="","",F376-G376)</f>
        <v>73717</v>
      </c>
      <c r="I376" s="41">
        <f ca="1">IF(C376="","",I375-H376)</f>
        <v>4473693</v>
      </c>
      <c r="J376" s="42"/>
      <c r="K376" s="43"/>
      <c r="L376" s="43"/>
      <c r="M376" s="44">
        <f ca="1">IF(C376="","",M375)</f>
        <v>923355</v>
      </c>
      <c r="N376" s="45">
        <f t="shared" ca="1" si="76"/>
        <v>5397048</v>
      </c>
      <c r="Q376" s="25">
        <f t="shared" ca="1" si="72"/>
        <v>6935</v>
      </c>
      <c r="R376" s="25">
        <f t="shared" ca="1" si="73"/>
        <v>73717</v>
      </c>
    </row>
    <row r="377" spans="2:18">
      <c r="B377" s="287"/>
      <c r="C377" s="36">
        <f t="shared" ca="1" si="74"/>
        <v>363</v>
      </c>
      <c r="D377" s="37">
        <f t="shared" ca="1" si="79"/>
        <v>1.83E-2</v>
      </c>
      <c r="E377" s="38">
        <f t="shared" ca="1" si="80"/>
        <v>80652</v>
      </c>
      <c r="F377" s="39">
        <f t="shared" ref="F377:F433" ca="1" si="81">IF(C377="","",F376)</f>
        <v>80652</v>
      </c>
      <c r="G377" s="40">
        <f t="shared" ref="G377:G434" ca="1" si="82">IF(C377="","",ROUND(I376*D377/12,0))</f>
        <v>6822</v>
      </c>
      <c r="H377" s="40">
        <f t="shared" ref="H377:H433" ca="1" si="83">IF(C377="","",F377-G377)</f>
        <v>73830</v>
      </c>
      <c r="I377" s="41">
        <f t="shared" ref="I377:I434" ca="1" si="84">IF(C377="","",I376-H377)</f>
        <v>4399863</v>
      </c>
      <c r="J377" s="42"/>
      <c r="K377" s="43"/>
      <c r="L377" s="43"/>
      <c r="M377" s="44">
        <f ca="1">IF(C377="","",M376)</f>
        <v>923355</v>
      </c>
      <c r="N377" s="45">
        <f t="shared" ca="1" si="76"/>
        <v>5323218</v>
      </c>
      <c r="Q377" s="25">
        <f t="shared" ca="1" si="72"/>
        <v>6822</v>
      </c>
      <c r="R377" s="25">
        <f t="shared" ca="1" si="73"/>
        <v>73830</v>
      </c>
    </row>
    <row r="378" spans="2:18">
      <c r="B378" s="287"/>
      <c r="C378" s="36">
        <f t="shared" ca="1" si="74"/>
        <v>364</v>
      </c>
      <c r="D378" s="37">
        <f t="shared" ca="1" si="79"/>
        <v>1.83E-2</v>
      </c>
      <c r="E378" s="38">
        <f t="shared" ca="1" si="80"/>
        <v>80652</v>
      </c>
      <c r="F378" s="39">
        <f t="shared" ca="1" si="81"/>
        <v>80652</v>
      </c>
      <c r="G378" s="40">
        <f t="shared" ca="1" si="82"/>
        <v>6710</v>
      </c>
      <c r="H378" s="40">
        <f t="shared" ca="1" si="83"/>
        <v>73942</v>
      </c>
      <c r="I378" s="41">
        <f t="shared" ca="1" si="84"/>
        <v>4325921</v>
      </c>
      <c r="J378" s="42"/>
      <c r="K378" s="43"/>
      <c r="L378" s="43"/>
      <c r="M378" s="44">
        <f ca="1">IF(C378="","",M377)</f>
        <v>923355</v>
      </c>
      <c r="N378" s="45">
        <f t="shared" ca="1" si="76"/>
        <v>5249276</v>
      </c>
      <c r="Q378" s="25">
        <f t="shared" ca="1" si="72"/>
        <v>6710</v>
      </c>
      <c r="R378" s="25">
        <f t="shared" ca="1" si="73"/>
        <v>73942</v>
      </c>
    </row>
    <row r="379" spans="2:18">
      <c r="B379" s="287"/>
      <c r="C379" s="36">
        <f t="shared" ca="1" si="74"/>
        <v>365</v>
      </c>
      <c r="D379" s="37">
        <f t="shared" ca="1" si="79"/>
        <v>1.83E-2</v>
      </c>
      <c r="E379" s="38">
        <f t="shared" ca="1" si="80"/>
        <v>80652</v>
      </c>
      <c r="F379" s="39">
        <f t="shared" ca="1" si="81"/>
        <v>80652</v>
      </c>
      <c r="G379" s="40">
        <f t="shared" ca="1" si="82"/>
        <v>6597</v>
      </c>
      <c r="H379" s="40">
        <f t="shared" ca="1" si="83"/>
        <v>74055</v>
      </c>
      <c r="I379" s="41">
        <f t="shared" ca="1" si="84"/>
        <v>4251866</v>
      </c>
      <c r="J379" s="42"/>
      <c r="K379" s="43"/>
      <c r="L379" s="43"/>
      <c r="M379" s="44">
        <f ca="1">IF(C379="","",M378)</f>
        <v>923355</v>
      </c>
      <c r="N379" s="45">
        <f t="shared" ca="1" si="76"/>
        <v>5175221</v>
      </c>
      <c r="Q379" s="25">
        <f t="shared" ca="1" si="72"/>
        <v>6597</v>
      </c>
      <c r="R379" s="25">
        <f t="shared" ca="1" si="73"/>
        <v>74055</v>
      </c>
    </row>
    <row r="380" spans="2:18">
      <c r="B380" s="287"/>
      <c r="C380" s="36">
        <f t="shared" ca="1" si="74"/>
        <v>366</v>
      </c>
      <c r="D380" s="37">
        <f t="shared" ca="1" si="79"/>
        <v>1.83E-2</v>
      </c>
      <c r="E380" s="38">
        <f t="shared" ca="1" si="80"/>
        <v>177697</v>
      </c>
      <c r="F380" s="39">
        <f t="shared" ca="1" si="81"/>
        <v>80652</v>
      </c>
      <c r="G380" s="40">
        <f t="shared" ca="1" si="82"/>
        <v>6484</v>
      </c>
      <c r="H380" s="40">
        <f t="shared" ca="1" si="83"/>
        <v>74168</v>
      </c>
      <c r="I380" s="41">
        <f t="shared" ca="1" si="84"/>
        <v>4177698</v>
      </c>
      <c r="J380" s="46">
        <f ca="1">IF(C380="","",ROUNDDOWN(-PMT(D380/2,($E$5-C374/12)*2,M374),0))</f>
        <v>97045</v>
      </c>
      <c r="K380" s="47">
        <f ca="1">IF(C380="","",ROUND(M374*D380/2,0))</f>
        <v>8449</v>
      </c>
      <c r="L380" s="48">
        <f ca="1">IF(C380="","",J380-K380)</f>
        <v>88596</v>
      </c>
      <c r="M380" s="44">
        <f ca="1">IF(C380="","",M374-L380)</f>
        <v>834759</v>
      </c>
      <c r="N380" s="45">
        <f t="shared" ca="1" si="76"/>
        <v>5012457</v>
      </c>
      <c r="Q380" s="25">
        <f t="shared" ca="1" si="72"/>
        <v>14933</v>
      </c>
      <c r="R380" s="25">
        <f t="shared" ca="1" si="73"/>
        <v>162764</v>
      </c>
    </row>
    <row r="381" spans="2:18">
      <c r="B381" s="287"/>
      <c r="C381" s="36">
        <f t="shared" ca="1" si="74"/>
        <v>367</v>
      </c>
      <c r="D381" s="37">
        <f t="shared" ca="1" si="79"/>
        <v>1.83E-2</v>
      </c>
      <c r="E381" s="38">
        <f t="shared" ca="1" si="80"/>
        <v>80652</v>
      </c>
      <c r="F381" s="39">
        <f t="shared" ca="1" si="81"/>
        <v>80652</v>
      </c>
      <c r="G381" s="40">
        <f t="shared" ca="1" si="82"/>
        <v>6371</v>
      </c>
      <c r="H381" s="40">
        <f t="shared" ca="1" si="83"/>
        <v>74281</v>
      </c>
      <c r="I381" s="41">
        <f t="shared" ca="1" si="84"/>
        <v>4103417</v>
      </c>
      <c r="J381" s="42"/>
      <c r="K381" s="43"/>
      <c r="L381" s="43"/>
      <c r="M381" s="44">
        <f ca="1">IF(C381="","",M380)</f>
        <v>834759</v>
      </c>
      <c r="N381" s="45">
        <f t="shared" ca="1" si="76"/>
        <v>4938176</v>
      </c>
      <c r="Q381" s="25">
        <f t="shared" ca="1" si="72"/>
        <v>6371</v>
      </c>
      <c r="R381" s="25">
        <f t="shared" ca="1" si="73"/>
        <v>74281</v>
      </c>
    </row>
    <row r="382" spans="2:18">
      <c r="B382" s="287"/>
      <c r="C382" s="36">
        <f t="shared" ca="1" si="74"/>
        <v>368</v>
      </c>
      <c r="D382" s="37">
        <f t="shared" ca="1" si="79"/>
        <v>1.83E-2</v>
      </c>
      <c r="E382" s="38">
        <f t="shared" ca="1" si="80"/>
        <v>80652</v>
      </c>
      <c r="F382" s="39">
        <f t="shared" ca="1" si="81"/>
        <v>80652</v>
      </c>
      <c r="G382" s="40">
        <f t="shared" ca="1" si="82"/>
        <v>6258</v>
      </c>
      <c r="H382" s="40">
        <f t="shared" ca="1" si="83"/>
        <v>74394</v>
      </c>
      <c r="I382" s="41">
        <f t="shared" ca="1" si="84"/>
        <v>4029023</v>
      </c>
      <c r="J382" s="42"/>
      <c r="K382" s="43"/>
      <c r="L382" s="43"/>
      <c r="M382" s="44">
        <f ca="1">IF(C382="","",M381)</f>
        <v>834759</v>
      </c>
      <c r="N382" s="45">
        <f t="shared" ca="1" si="76"/>
        <v>4863782</v>
      </c>
      <c r="Q382" s="25">
        <f t="shared" ca="1" si="72"/>
        <v>6258</v>
      </c>
      <c r="R382" s="25">
        <f t="shared" ca="1" si="73"/>
        <v>74394</v>
      </c>
    </row>
    <row r="383" spans="2:18">
      <c r="B383" s="287"/>
      <c r="C383" s="36">
        <f t="shared" ca="1" si="74"/>
        <v>369</v>
      </c>
      <c r="D383" s="37">
        <f t="shared" ca="1" si="79"/>
        <v>1.83E-2</v>
      </c>
      <c r="E383" s="38">
        <f t="shared" ca="1" si="80"/>
        <v>80652</v>
      </c>
      <c r="F383" s="39">
        <f t="shared" ca="1" si="81"/>
        <v>80652</v>
      </c>
      <c r="G383" s="40">
        <f t="shared" ca="1" si="82"/>
        <v>6144</v>
      </c>
      <c r="H383" s="40">
        <f t="shared" ca="1" si="83"/>
        <v>74508</v>
      </c>
      <c r="I383" s="41">
        <f t="shared" ca="1" si="84"/>
        <v>3954515</v>
      </c>
      <c r="J383" s="42"/>
      <c r="K383" s="43"/>
      <c r="L383" s="43"/>
      <c r="M383" s="44">
        <f ca="1">IF(C383="","",M382)</f>
        <v>834759</v>
      </c>
      <c r="N383" s="45">
        <f t="shared" ca="1" si="76"/>
        <v>4789274</v>
      </c>
      <c r="Q383" s="25">
        <f t="shared" ca="1" si="72"/>
        <v>6144</v>
      </c>
      <c r="R383" s="25">
        <f t="shared" ca="1" si="73"/>
        <v>74508</v>
      </c>
    </row>
    <row r="384" spans="2:18">
      <c r="B384" s="287"/>
      <c r="C384" s="36">
        <f t="shared" ca="1" si="74"/>
        <v>370</v>
      </c>
      <c r="D384" s="37">
        <f t="shared" ca="1" si="79"/>
        <v>1.83E-2</v>
      </c>
      <c r="E384" s="38">
        <f t="shared" ca="1" si="80"/>
        <v>80652</v>
      </c>
      <c r="F384" s="39">
        <f t="shared" ca="1" si="81"/>
        <v>80652</v>
      </c>
      <c r="G384" s="40">
        <f t="shared" ca="1" si="82"/>
        <v>6031</v>
      </c>
      <c r="H384" s="40">
        <f t="shared" ca="1" si="83"/>
        <v>74621</v>
      </c>
      <c r="I384" s="41">
        <f t="shared" ca="1" si="84"/>
        <v>3879894</v>
      </c>
      <c r="J384" s="42"/>
      <c r="K384" s="43"/>
      <c r="L384" s="43"/>
      <c r="M384" s="44">
        <f ca="1">IF(C384="","",M383)</f>
        <v>834759</v>
      </c>
      <c r="N384" s="45">
        <f t="shared" ca="1" si="76"/>
        <v>4714653</v>
      </c>
      <c r="Q384" s="25">
        <f t="shared" ca="1" si="72"/>
        <v>6031</v>
      </c>
      <c r="R384" s="25">
        <f t="shared" ca="1" si="73"/>
        <v>74621</v>
      </c>
    </row>
    <row r="385" spans="2:18">
      <c r="B385" s="287"/>
      <c r="C385" s="36">
        <f t="shared" ca="1" si="74"/>
        <v>371</v>
      </c>
      <c r="D385" s="37">
        <f t="shared" ca="1" si="79"/>
        <v>1.83E-2</v>
      </c>
      <c r="E385" s="38">
        <f t="shared" ca="1" si="80"/>
        <v>80652</v>
      </c>
      <c r="F385" s="39">
        <f t="shared" ca="1" si="81"/>
        <v>80652</v>
      </c>
      <c r="G385" s="40">
        <f t="shared" ca="1" si="82"/>
        <v>5917</v>
      </c>
      <c r="H385" s="40">
        <f t="shared" ca="1" si="83"/>
        <v>74735</v>
      </c>
      <c r="I385" s="41">
        <f t="shared" ca="1" si="84"/>
        <v>3805159</v>
      </c>
      <c r="J385" s="42"/>
      <c r="K385" s="43"/>
      <c r="L385" s="43"/>
      <c r="M385" s="44">
        <f ca="1">IF(C385="","",M384)</f>
        <v>834759</v>
      </c>
      <c r="N385" s="45">
        <f t="shared" ca="1" si="76"/>
        <v>4639918</v>
      </c>
      <c r="Q385" s="25">
        <f t="shared" ca="1" si="72"/>
        <v>5917</v>
      </c>
      <c r="R385" s="25">
        <f t="shared" ca="1" si="73"/>
        <v>74735</v>
      </c>
    </row>
    <row r="386" spans="2:18">
      <c r="B386" s="288"/>
      <c r="C386" s="49">
        <f t="shared" ca="1" si="74"/>
        <v>372</v>
      </c>
      <c r="D386" s="50">
        <f ca="1">IF(C386="","",VLOOKUP(C386/12,$H$3:$J$9,3,TRUE))</f>
        <v>1.83E-2</v>
      </c>
      <c r="E386" s="51">
        <f t="shared" ca="1" si="80"/>
        <v>177697</v>
      </c>
      <c r="F386" s="52">
        <f ca="1">IF(C386="","",IF($E$5*12=C386,I385+G386,F385))</f>
        <v>80652</v>
      </c>
      <c r="G386" s="53">
        <f t="shared" ca="1" si="82"/>
        <v>5803</v>
      </c>
      <c r="H386" s="53">
        <f ca="1">IF(C386="","",IF($E$5*12=C386,I385,F386-G386))</f>
        <v>74849</v>
      </c>
      <c r="I386" s="54">
        <f t="shared" ca="1" si="84"/>
        <v>3730310</v>
      </c>
      <c r="J386" s="55">
        <f ca="1">IF(C386="","",IF($E$5*12=C386,M385+K386,J380))</f>
        <v>97045</v>
      </c>
      <c r="K386" s="56">
        <f ca="1">IF(C386="","",ROUND(M380*D386/2,0))</f>
        <v>7638</v>
      </c>
      <c r="L386" s="57">
        <f ca="1">IF(C386="","",IF($E$5*2=C386/6,M385,J386-K386))</f>
        <v>89407</v>
      </c>
      <c r="M386" s="58">
        <f ca="1">IF(C386="","",M380-L386)</f>
        <v>745352</v>
      </c>
      <c r="N386" s="59">
        <f t="shared" ca="1" si="76"/>
        <v>4475662</v>
      </c>
      <c r="Q386" s="25">
        <f t="shared" ca="1" si="72"/>
        <v>13441</v>
      </c>
      <c r="R386" s="25">
        <f t="shared" ca="1" si="73"/>
        <v>164256</v>
      </c>
    </row>
    <row r="387" spans="2:18">
      <c r="B387" s="286" t="str">
        <f ca="1">IF(C387="","",C398/12&amp;"年目")</f>
        <v>32年目</v>
      </c>
      <c r="C387" s="26">
        <f t="shared" ca="1" si="74"/>
        <v>373</v>
      </c>
      <c r="D387" s="27">
        <f t="shared" ref="D387:D397" ca="1" si="85">D388</f>
        <v>1.83E-2</v>
      </c>
      <c r="E387" s="28">
        <f t="shared" ca="1" si="80"/>
        <v>80652</v>
      </c>
      <c r="F387" s="29">
        <f t="shared" ca="1" si="81"/>
        <v>80652</v>
      </c>
      <c r="G387" s="30">
        <f t="shared" ca="1" si="82"/>
        <v>5689</v>
      </c>
      <c r="H387" s="30">
        <f t="shared" ca="1" si="83"/>
        <v>74963</v>
      </c>
      <c r="I387" s="31">
        <f t="shared" ca="1" si="84"/>
        <v>3655347</v>
      </c>
      <c r="J387" s="32"/>
      <c r="K387" s="33"/>
      <c r="L387" s="33"/>
      <c r="M387" s="34">
        <f ca="1">IF(C387="","",M386)</f>
        <v>745352</v>
      </c>
      <c r="N387" s="35">
        <f t="shared" ca="1" si="76"/>
        <v>4400699</v>
      </c>
      <c r="Q387" s="25">
        <f t="shared" ca="1" si="72"/>
        <v>5689</v>
      </c>
      <c r="R387" s="25">
        <f t="shared" ca="1" si="73"/>
        <v>74963</v>
      </c>
    </row>
    <row r="388" spans="2:18">
      <c r="B388" s="287"/>
      <c r="C388" s="36">
        <f t="shared" ca="1" si="74"/>
        <v>374</v>
      </c>
      <c r="D388" s="37">
        <f t="shared" ca="1" si="85"/>
        <v>1.83E-2</v>
      </c>
      <c r="E388" s="38">
        <f t="shared" ca="1" si="80"/>
        <v>80652</v>
      </c>
      <c r="F388" s="39">
        <f t="shared" ca="1" si="81"/>
        <v>80652</v>
      </c>
      <c r="G388" s="40">
        <f t="shared" ca="1" si="82"/>
        <v>5574</v>
      </c>
      <c r="H388" s="40">
        <f t="shared" ca="1" si="83"/>
        <v>75078</v>
      </c>
      <c r="I388" s="41">
        <f t="shared" ca="1" si="84"/>
        <v>3580269</v>
      </c>
      <c r="J388" s="42"/>
      <c r="K388" s="43"/>
      <c r="L388" s="43"/>
      <c r="M388" s="44">
        <f ca="1">IF(C388="","",M387)</f>
        <v>745352</v>
      </c>
      <c r="N388" s="45">
        <f t="shared" ca="1" si="76"/>
        <v>4325621</v>
      </c>
      <c r="Q388" s="25">
        <f t="shared" ca="1" si="72"/>
        <v>5574</v>
      </c>
      <c r="R388" s="25">
        <f t="shared" ca="1" si="73"/>
        <v>75078</v>
      </c>
    </row>
    <row r="389" spans="2:18">
      <c r="B389" s="287"/>
      <c r="C389" s="36">
        <f t="shared" ca="1" si="74"/>
        <v>375</v>
      </c>
      <c r="D389" s="37">
        <f t="shared" ca="1" si="85"/>
        <v>1.83E-2</v>
      </c>
      <c r="E389" s="38">
        <f t="shared" ca="1" si="80"/>
        <v>80652</v>
      </c>
      <c r="F389" s="39">
        <f t="shared" ca="1" si="81"/>
        <v>80652</v>
      </c>
      <c r="G389" s="40">
        <f t="shared" ca="1" si="82"/>
        <v>5460</v>
      </c>
      <c r="H389" s="40">
        <f t="shared" ca="1" si="83"/>
        <v>75192</v>
      </c>
      <c r="I389" s="41">
        <f t="shared" ca="1" si="84"/>
        <v>3505077</v>
      </c>
      <c r="J389" s="42"/>
      <c r="K389" s="43"/>
      <c r="L389" s="43"/>
      <c r="M389" s="44">
        <f ca="1">IF(C389="","",M388)</f>
        <v>745352</v>
      </c>
      <c r="N389" s="45">
        <f t="shared" ca="1" si="76"/>
        <v>4250429</v>
      </c>
      <c r="Q389" s="25">
        <f t="shared" ca="1" si="72"/>
        <v>5460</v>
      </c>
      <c r="R389" s="25">
        <f t="shared" ca="1" si="73"/>
        <v>75192</v>
      </c>
    </row>
    <row r="390" spans="2:18">
      <c r="B390" s="287"/>
      <c r="C390" s="36">
        <f t="shared" ca="1" si="74"/>
        <v>376</v>
      </c>
      <c r="D390" s="37">
        <f t="shared" ca="1" si="85"/>
        <v>1.83E-2</v>
      </c>
      <c r="E390" s="38">
        <f t="shared" ca="1" si="80"/>
        <v>80652</v>
      </c>
      <c r="F390" s="39">
        <f t="shared" ca="1" si="81"/>
        <v>80652</v>
      </c>
      <c r="G390" s="40">
        <f t="shared" ca="1" si="82"/>
        <v>5345</v>
      </c>
      <c r="H390" s="40">
        <f t="shared" ca="1" si="83"/>
        <v>75307</v>
      </c>
      <c r="I390" s="41">
        <f t="shared" ca="1" si="84"/>
        <v>3429770</v>
      </c>
      <c r="J390" s="42"/>
      <c r="K390" s="43"/>
      <c r="L390" s="43"/>
      <c r="M390" s="44">
        <f ca="1">IF(C390="","",M389)</f>
        <v>745352</v>
      </c>
      <c r="N390" s="45">
        <f t="shared" ca="1" si="76"/>
        <v>4175122</v>
      </c>
      <c r="Q390" s="25">
        <f t="shared" ca="1" si="72"/>
        <v>5345</v>
      </c>
      <c r="R390" s="25">
        <f t="shared" ca="1" si="73"/>
        <v>75307</v>
      </c>
    </row>
    <row r="391" spans="2:18">
      <c r="B391" s="287"/>
      <c r="C391" s="36">
        <f t="shared" ca="1" si="74"/>
        <v>377</v>
      </c>
      <c r="D391" s="37">
        <f t="shared" ca="1" si="85"/>
        <v>1.83E-2</v>
      </c>
      <c r="E391" s="38">
        <f t="shared" ca="1" si="80"/>
        <v>80652</v>
      </c>
      <c r="F391" s="39">
        <f t="shared" ca="1" si="81"/>
        <v>80652</v>
      </c>
      <c r="G391" s="40">
        <f t="shared" ca="1" si="82"/>
        <v>5230</v>
      </c>
      <c r="H391" s="40">
        <f t="shared" ca="1" si="83"/>
        <v>75422</v>
      </c>
      <c r="I391" s="41">
        <f t="shared" ca="1" si="84"/>
        <v>3354348</v>
      </c>
      <c r="J391" s="42"/>
      <c r="K391" s="43"/>
      <c r="L391" s="43"/>
      <c r="M391" s="44">
        <f ca="1">IF(C391="","",M390)</f>
        <v>745352</v>
      </c>
      <c r="N391" s="45">
        <f t="shared" ca="1" si="76"/>
        <v>4099700</v>
      </c>
      <c r="Q391" s="25">
        <f t="shared" ca="1" si="72"/>
        <v>5230</v>
      </c>
      <c r="R391" s="25">
        <f t="shared" ca="1" si="73"/>
        <v>75422</v>
      </c>
    </row>
    <row r="392" spans="2:18">
      <c r="B392" s="287"/>
      <c r="C392" s="36">
        <f t="shared" ca="1" si="74"/>
        <v>378</v>
      </c>
      <c r="D392" s="37">
        <f t="shared" ca="1" si="85"/>
        <v>1.83E-2</v>
      </c>
      <c r="E392" s="38">
        <f t="shared" ca="1" si="80"/>
        <v>177697</v>
      </c>
      <c r="F392" s="39">
        <f t="shared" ca="1" si="81"/>
        <v>80652</v>
      </c>
      <c r="G392" s="40">
        <f t="shared" ca="1" si="82"/>
        <v>5115</v>
      </c>
      <c r="H392" s="40">
        <f t="shared" ca="1" si="83"/>
        <v>75537</v>
      </c>
      <c r="I392" s="41">
        <f t="shared" ca="1" si="84"/>
        <v>3278811</v>
      </c>
      <c r="J392" s="46">
        <f ca="1">IF(C392="","",J386)</f>
        <v>97045</v>
      </c>
      <c r="K392" s="47">
        <f ca="1">IF(C392="","",ROUND(M386*D392/2,0))</f>
        <v>6820</v>
      </c>
      <c r="L392" s="48">
        <f ca="1">IF(C392="","",J392-K392)</f>
        <v>90225</v>
      </c>
      <c r="M392" s="44">
        <f ca="1">IF(C392="","",M386-L392)</f>
        <v>655127</v>
      </c>
      <c r="N392" s="45">
        <f t="shared" ca="1" si="76"/>
        <v>3933938</v>
      </c>
      <c r="Q392" s="25">
        <f t="shared" ca="1" si="72"/>
        <v>11935</v>
      </c>
      <c r="R392" s="25">
        <f t="shared" ca="1" si="73"/>
        <v>165762</v>
      </c>
    </row>
    <row r="393" spans="2:18">
      <c r="B393" s="287"/>
      <c r="C393" s="36">
        <f t="shared" ca="1" si="74"/>
        <v>379</v>
      </c>
      <c r="D393" s="37">
        <f t="shared" ca="1" si="85"/>
        <v>1.83E-2</v>
      </c>
      <c r="E393" s="38">
        <f t="shared" ca="1" si="80"/>
        <v>80652</v>
      </c>
      <c r="F393" s="39">
        <f t="shared" ca="1" si="81"/>
        <v>80652</v>
      </c>
      <c r="G393" s="40">
        <f t="shared" ca="1" si="82"/>
        <v>5000</v>
      </c>
      <c r="H393" s="40">
        <f t="shared" ca="1" si="83"/>
        <v>75652</v>
      </c>
      <c r="I393" s="41">
        <f t="shared" ca="1" si="84"/>
        <v>3203159</v>
      </c>
      <c r="J393" s="42"/>
      <c r="K393" s="43"/>
      <c r="L393" s="43"/>
      <c r="M393" s="44">
        <f ca="1">IF(C393="","",M392)</f>
        <v>655127</v>
      </c>
      <c r="N393" s="45">
        <f t="shared" ca="1" si="76"/>
        <v>3858286</v>
      </c>
      <c r="Q393" s="25">
        <f t="shared" ca="1" si="72"/>
        <v>5000</v>
      </c>
      <c r="R393" s="25">
        <f t="shared" ca="1" si="73"/>
        <v>75652</v>
      </c>
    </row>
    <row r="394" spans="2:18">
      <c r="B394" s="287"/>
      <c r="C394" s="36">
        <f t="shared" ca="1" si="74"/>
        <v>380</v>
      </c>
      <c r="D394" s="37">
        <f t="shared" ca="1" si="85"/>
        <v>1.83E-2</v>
      </c>
      <c r="E394" s="38">
        <f t="shared" ca="1" si="80"/>
        <v>80652</v>
      </c>
      <c r="F394" s="39">
        <f t="shared" ca="1" si="81"/>
        <v>80652</v>
      </c>
      <c r="G394" s="40">
        <f t="shared" ca="1" si="82"/>
        <v>4885</v>
      </c>
      <c r="H394" s="40">
        <f t="shared" ca="1" si="83"/>
        <v>75767</v>
      </c>
      <c r="I394" s="41">
        <f t="shared" ca="1" si="84"/>
        <v>3127392</v>
      </c>
      <c r="J394" s="42"/>
      <c r="K394" s="43"/>
      <c r="L394" s="43"/>
      <c r="M394" s="44">
        <f ca="1">IF(C394="","",M393)</f>
        <v>655127</v>
      </c>
      <c r="N394" s="45">
        <f t="shared" ca="1" si="76"/>
        <v>3782519</v>
      </c>
      <c r="Q394" s="25">
        <f t="shared" ca="1" si="72"/>
        <v>4885</v>
      </c>
      <c r="R394" s="25">
        <f t="shared" ca="1" si="73"/>
        <v>75767</v>
      </c>
    </row>
    <row r="395" spans="2:18">
      <c r="B395" s="287"/>
      <c r="C395" s="36">
        <f t="shared" ca="1" si="74"/>
        <v>381</v>
      </c>
      <c r="D395" s="37">
        <f t="shared" ca="1" si="85"/>
        <v>1.83E-2</v>
      </c>
      <c r="E395" s="38">
        <f t="shared" ca="1" si="80"/>
        <v>80652</v>
      </c>
      <c r="F395" s="39">
        <f t="shared" ca="1" si="81"/>
        <v>80652</v>
      </c>
      <c r="G395" s="40">
        <f t="shared" ca="1" si="82"/>
        <v>4769</v>
      </c>
      <c r="H395" s="40">
        <f t="shared" ca="1" si="83"/>
        <v>75883</v>
      </c>
      <c r="I395" s="41">
        <f t="shared" ca="1" si="84"/>
        <v>3051509</v>
      </c>
      <c r="J395" s="42"/>
      <c r="K395" s="43"/>
      <c r="L395" s="43"/>
      <c r="M395" s="44">
        <f ca="1">IF(C395="","",M394)</f>
        <v>655127</v>
      </c>
      <c r="N395" s="45">
        <f t="shared" ca="1" si="76"/>
        <v>3706636</v>
      </c>
      <c r="Q395" s="25">
        <f t="shared" ca="1" si="72"/>
        <v>4769</v>
      </c>
      <c r="R395" s="25">
        <f t="shared" ca="1" si="73"/>
        <v>75883</v>
      </c>
    </row>
    <row r="396" spans="2:18">
      <c r="B396" s="287"/>
      <c r="C396" s="36">
        <f t="shared" ca="1" si="74"/>
        <v>382</v>
      </c>
      <c r="D396" s="37">
        <f t="shared" ca="1" si="85"/>
        <v>1.83E-2</v>
      </c>
      <c r="E396" s="38">
        <f t="shared" ca="1" si="80"/>
        <v>80652</v>
      </c>
      <c r="F396" s="39">
        <f t="shared" ca="1" si="81"/>
        <v>80652</v>
      </c>
      <c r="G396" s="40">
        <f t="shared" ca="1" si="82"/>
        <v>4654</v>
      </c>
      <c r="H396" s="40">
        <f t="shared" ca="1" si="83"/>
        <v>75998</v>
      </c>
      <c r="I396" s="41">
        <f t="shared" ca="1" si="84"/>
        <v>2975511</v>
      </c>
      <c r="J396" s="42"/>
      <c r="K396" s="43"/>
      <c r="L396" s="43"/>
      <c r="M396" s="44">
        <f ca="1">IF(C396="","",M395)</f>
        <v>655127</v>
      </c>
      <c r="N396" s="45">
        <f t="shared" ca="1" si="76"/>
        <v>3630638</v>
      </c>
      <c r="Q396" s="25">
        <f t="shared" ca="1" si="72"/>
        <v>4654</v>
      </c>
      <c r="R396" s="25">
        <f t="shared" ca="1" si="73"/>
        <v>75998</v>
      </c>
    </row>
    <row r="397" spans="2:18">
      <c r="B397" s="287"/>
      <c r="C397" s="36">
        <f t="shared" ca="1" si="74"/>
        <v>383</v>
      </c>
      <c r="D397" s="37">
        <f t="shared" ca="1" si="85"/>
        <v>1.83E-2</v>
      </c>
      <c r="E397" s="38">
        <f t="shared" ca="1" si="80"/>
        <v>80652</v>
      </c>
      <c r="F397" s="39">
        <f t="shared" ca="1" si="81"/>
        <v>80652</v>
      </c>
      <c r="G397" s="40">
        <f t="shared" ca="1" si="82"/>
        <v>4538</v>
      </c>
      <c r="H397" s="40">
        <f t="shared" ca="1" si="83"/>
        <v>76114</v>
      </c>
      <c r="I397" s="41">
        <f t="shared" ca="1" si="84"/>
        <v>2899397</v>
      </c>
      <c r="J397" s="42"/>
      <c r="K397" s="43"/>
      <c r="L397" s="43"/>
      <c r="M397" s="44">
        <f ca="1">IF(C397="","",M396)</f>
        <v>655127</v>
      </c>
      <c r="N397" s="45">
        <f t="shared" ca="1" si="76"/>
        <v>3554524</v>
      </c>
      <c r="Q397" s="25">
        <f t="shared" ca="1" si="72"/>
        <v>4538</v>
      </c>
      <c r="R397" s="25">
        <f t="shared" ca="1" si="73"/>
        <v>76114</v>
      </c>
    </row>
    <row r="398" spans="2:18">
      <c r="B398" s="288"/>
      <c r="C398" s="49">
        <f t="shared" ca="1" si="74"/>
        <v>384</v>
      </c>
      <c r="D398" s="50">
        <f ca="1">IF(C398="","",VLOOKUP(C398/12,$H$3:$J$9,3,TRUE))</f>
        <v>1.83E-2</v>
      </c>
      <c r="E398" s="51">
        <f t="shared" ca="1" si="80"/>
        <v>177697</v>
      </c>
      <c r="F398" s="52">
        <f ca="1">IF(C398="","",IF($E$5*12=C398,I397+G398,F397))</f>
        <v>80652</v>
      </c>
      <c r="G398" s="53">
        <f t="shared" ca="1" si="82"/>
        <v>4422</v>
      </c>
      <c r="H398" s="53">
        <f ca="1">IF(C398="","",IF($E$5*12=C398,I397,F398-G398))</f>
        <v>76230</v>
      </c>
      <c r="I398" s="54">
        <f t="shared" ca="1" si="84"/>
        <v>2823167</v>
      </c>
      <c r="J398" s="55">
        <f ca="1">IF(C398="","",IF($E$5*12=C398,M397+K398,J392))</f>
        <v>97045</v>
      </c>
      <c r="K398" s="56">
        <f ca="1">IF(C398="","",ROUND(M392*D398/2,0))</f>
        <v>5994</v>
      </c>
      <c r="L398" s="57">
        <f ca="1">IF(C398="","",IF($E$5*2=C398/6,M397,J398-K398))</f>
        <v>91051</v>
      </c>
      <c r="M398" s="58">
        <f ca="1">IF(C398="","",M392-L398)</f>
        <v>564076</v>
      </c>
      <c r="N398" s="59">
        <f t="shared" ca="1" si="76"/>
        <v>3387243</v>
      </c>
      <c r="Q398" s="25">
        <f t="shared" ca="1" si="72"/>
        <v>10416</v>
      </c>
      <c r="R398" s="25">
        <f t="shared" ca="1" si="73"/>
        <v>167281</v>
      </c>
    </row>
    <row r="399" spans="2:18">
      <c r="B399" s="286" t="str">
        <f ca="1">IF(C399="","",C410/12&amp;"年目")</f>
        <v>33年目</v>
      </c>
      <c r="C399" s="26">
        <f t="shared" ca="1" si="74"/>
        <v>385</v>
      </c>
      <c r="D399" s="27">
        <f t="shared" ref="D399:D409" ca="1" si="86">D400</f>
        <v>1.83E-2</v>
      </c>
      <c r="E399" s="28">
        <f t="shared" ca="1" si="80"/>
        <v>80652</v>
      </c>
      <c r="F399" s="29">
        <f t="shared" ca="1" si="81"/>
        <v>80652</v>
      </c>
      <c r="G399" s="30">
        <f t="shared" ca="1" si="82"/>
        <v>4305</v>
      </c>
      <c r="H399" s="30">
        <f t="shared" ca="1" si="83"/>
        <v>76347</v>
      </c>
      <c r="I399" s="31">
        <f t="shared" ca="1" si="84"/>
        <v>2746820</v>
      </c>
      <c r="J399" s="32"/>
      <c r="K399" s="33"/>
      <c r="L399" s="33"/>
      <c r="M399" s="34">
        <f ca="1">IF(C399="","",M398)</f>
        <v>564076</v>
      </c>
      <c r="N399" s="35">
        <f t="shared" ca="1" si="76"/>
        <v>3310896</v>
      </c>
      <c r="Q399" s="25">
        <f t="shared" ca="1" si="72"/>
        <v>4305</v>
      </c>
      <c r="R399" s="25">
        <f t="shared" ca="1" si="73"/>
        <v>76347</v>
      </c>
    </row>
    <row r="400" spans="2:18">
      <c r="B400" s="287"/>
      <c r="C400" s="36">
        <f t="shared" ca="1" si="74"/>
        <v>386</v>
      </c>
      <c r="D400" s="37">
        <f t="shared" ca="1" si="86"/>
        <v>1.83E-2</v>
      </c>
      <c r="E400" s="38">
        <f t="shared" ca="1" si="80"/>
        <v>80652</v>
      </c>
      <c r="F400" s="39">
        <f t="shared" ca="1" si="81"/>
        <v>80652</v>
      </c>
      <c r="G400" s="40">
        <f t="shared" ca="1" si="82"/>
        <v>4189</v>
      </c>
      <c r="H400" s="40">
        <f t="shared" ca="1" si="83"/>
        <v>76463</v>
      </c>
      <c r="I400" s="41">
        <f t="shared" ca="1" si="84"/>
        <v>2670357</v>
      </c>
      <c r="J400" s="42"/>
      <c r="K400" s="43"/>
      <c r="L400" s="43"/>
      <c r="M400" s="44">
        <f ca="1">IF(C400="","",M399)</f>
        <v>564076</v>
      </c>
      <c r="N400" s="45">
        <f t="shared" ca="1" si="76"/>
        <v>3234433</v>
      </c>
      <c r="Q400" s="25">
        <f t="shared" ref="Q400:Q434" ca="1" si="87">IF(C400="","",G400+K400)</f>
        <v>4189</v>
      </c>
      <c r="R400" s="25">
        <f t="shared" ref="R400:R434" ca="1" si="88">IF(C400="","",H400+L400)</f>
        <v>76463</v>
      </c>
    </row>
    <row r="401" spans="2:18">
      <c r="B401" s="287"/>
      <c r="C401" s="36">
        <f t="shared" ref="C401:C434" ca="1" si="89">IF(C400="","",IF($E$5*12&lt;C400+1,"",C400+1))</f>
        <v>387</v>
      </c>
      <c r="D401" s="37">
        <f t="shared" ca="1" si="86"/>
        <v>1.83E-2</v>
      </c>
      <c r="E401" s="38">
        <f t="shared" ca="1" si="80"/>
        <v>80652</v>
      </c>
      <c r="F401" s="39">
        <f t="shared" ca="1" si="81"/>
        <v>80652</v>
      </c>
      <c r="G401" s="40">
        <f t="shared" ca="1" si="82"/>
        <v>4072</v>
      </c>
      <c r="H401" s="40">
        <f t="shared" ca="1" si="83"/>
        <v>76580</v>
      </c>
      <c r="I401" s="41">
        <f t="shared" ca="1" si="84"/>
        <v>2593777</v>
      </c>
      <c r="J401" s="42"/>
      <c r="K401" s="43"/>
      <c r="L401" s="43"/>
      <c r="M401" s="44">
        <f ca="1">IF(C401="","",M400)</f>
        <v>564076</v>
      </c>
      <c r="N401" s="45">
        <f t="shared" ca="1" si="76"/>
        <v>3157853</v>
      </c>
      <c r="Q401" s="25">
        <f t="shared" ca="1" si="87"/>
        <v>4072</v>
      </c>
      <c r="R401" s="25">
        <f t="shared" ca="1" si="88"/>
        <v>76580</v>
      </c>
    </row>
    <row r="402" spans="2:18">
      <c r="B402" s="287"/>
      <c r="C402" s="36">
        <f t="shared" ca="1" si="89"/>
        <v>388</v>
      </c>
      <c r="D402" s="37">
        <f t="shared" ca="1" si="86"/>
        <v>1.83E-2</v>
      </c>
      <c r="E402" s="38">
        <f t="shared" ca="1" si="80"/>
        <v>80652</v>
      </c>
      <c r="F402" s="39">
        <f t="shared" ca="1" si="81"/>
        <v>80652</v>
      </c>
      <c r="G402" s="40">
        <f t="shared" ca="1" si="82"/>
        <v>3956</v>
      </c>
      <c r="H402" s="40">
        <f t="shared" ca="1" si="83"/>
        <v>76696</v>
      </c>
      <c r="I402" s="41">
        <f t="shared" ca="1" si="84"/>
        <v>2517081</v>
      </c>
      <c r="J402" s="42"/>
      <c r="K402" s="43"/>
      <c r="L402" s="43"/>
      <c r="M402" s="44">
        <f ca="1">IF(C402="","",M401)</f>
        <v>564076</v>
      </c>
      <c r="N402" s="45">
        <f t="shared" ca="1" si="76"/>
        <v>3081157</v>
      </c>
      <c r="Q402" s="25">
        <f t="shared" ca="1" si="87"/>
        <v>3956</v>
      </c>
      <c r="R402" s="25">
        <f t="shared" ca="1" si="88"/>
        <v>76696</v>
      </c>
    </row>
    <row r="403" spans="2:18">
      <c r="B403" s="287"/>
      <c r="C403" s="36">
        <f t="shared" ca="1" si="89"/>
        <v>389</v>
      </c>
      <c r="D403" s="37">
        <f t="shared" ca="1" si="86"/>
        <v>1.83E-2</v>
      </c>
      <c r="E403" s="38">
        <f t="shared" ca="1" si="80"/>
        <v>80652</v>
      </c>
      <c r="F403" s="39">
        <f t="shared" ca="1" si="81"/>
        <v>80652</v>
      </c>
      <c r="G403" s="40">
        <f t="shared" ca="1" si="82"/>
        <v>3839</v>
      </c>
      <c r="H403" s="40">
        <f t="shared" ca="1" si="83"/>
        <v>76813</v>
      </c>
      <c r="I403" s="41">
        <f t="shared" ca="1" si="84"/>
        <v>2440268</v>
      </c>
      <c r="J403" s="42"/>
      <c r="K403" s="43"/>
      <c r="L403" s="43"/>
      <c r="M403" s="44">
        <f ca="1">IF(C403="","",M402)</f>
        <v>564076</v>
      </c>
      <c r="N403" s="45">
        <f t="shared" ca="1" si="76"/>
        <v>3004344</v>
      </c>
      <c r="Q403" s="25">
        <f t="shared" ca="1" si="87"/>
        <v>3839</v>
      </c>
      <c r="R403" s="25">
        <f t="shared" ca="1" si="88"/>
        <v>76813</v>
      </c>
    </row>
    <row r="404" spans="2:18">
      <c r="B404" s="287"/>
      <c r="C404" s="36">
        <f t="shared" ca="1" si="89"/>
        <v>390</v>
      </c>
      <c r="D404" s="37">
        <f t="shared" ca="1" si="86"/>
        <v>1.83E-2</v>
      </c>
      <c r="E404" s="38">
        <f t="shared" ca="1" si="80"/>
        <v>177697</v>
      </c>
      <c r="F404" s="39">
        <f t="shared" ca="1" si="81"/>
        <v>80652</v>
      </c>
      <c r="G404" s="40">
        <f t="shared" ca="1" si="82"/>
        <v>3721</v>
      </c>
      <c r="H404" s="40">
        <f t="shared" ca="1" si="83"/>
        <v>76931</v>
      </c>
      <c r="I404" s="41">
        <f t="shared" ca="1" si="84"/>
        <v>2363337</v>
      </c>
      <c r="J404" s="46">
        <f ca="1">IF(C404="","",J398)</f>
        <v>97045</v>
      </c>
      <c r="K404" s="47">
        <f ca="1">IF(C404="","",ROUND(M398*D404/2,0))</f>
        <v>5161</v>
      </c>
      <c r="L404" s="48">
        <f ca="1">IF(C404="","",J404-K404)</f>
        <v>91884</v>
      </c>
      <c r="M404" s="44">
        <f ca="1">IF(C404="","",M398-L404)</f>
        <v>472192</v>
      </c>
      <c r="N404" s="45">
        <f t="shared" ca="1" si="76"/>
        <v>2835529</v>
      </c>
      <c r="Q404" s="25">
        <f t="shared" ca="1" si="87"/>
        <v>8882</v>
      </c>
      <c r="R404" s="25">
        <f t="shared" ca="1" si="88"/>
        <v>168815</v>
      </c>
    </row>
    <row r="405" spans="2:18">
      <c r="B405" s="287"/>
      <c r="C405" s="36">
        <f t="shared" ca="1" si="89"/>
        <v>391</v>
      </c>
      <c r="D405" s="37">
        <f t="shared" ca="1" si="86"/>
        <v>1.83E-2</v>
      </c>
      <c r="E405" s="38">
        <f t="shared" ca="1" si="80"/>
        <v>80652</v>
      </c>
      <c r="F405" s="39">
        <f t="shared" ca="1" si="81"/>
        <v>80652</v>
      </c>
      <c r="G405" s="40">
        <f t="shared" ca="1" si="82"/>
        <v>3604</v>
      </c>
      <c r="H405" s="40">
        <f t="shared" ca="1" si="83"/>
        <v>77048</v>
      </c>
      <c r="I405" s="41">
        <f t="shared" ca="1" si="84"/>
        <v>2286289</v>
      </c>
      <c r="J405" s="42"/>
      <c r="K405" s="43"/>
      <c r="L405" s="43"/>
      <c r="M405" s="44">
        <f ca="1">IF(C405="","",M404)</f>
        <v>472192</v>
      </c>
      <c r="N405" s="45">
        <f t="shared" ref="N405:N434" ca="1" si="90">IF(C405="","",I405+M405)</f>
        <v>2758481</v>
      </c>
      <c r="Q405" s="25">
        <f t="shared" ca="1" si="87"/>
        <v>3604</v>
      </c>
      <c r="R405" s="25">
        <f t="shared" ca="1" si="88"/>
        <v>77048</v>
      </c>
    </row>
    <row r="406" spans="2:18">
      <c r="B406" s="287"/>
      <c r="C406" s="36">
        <f t="shared" ca="1" si="89"/>
        <v>392</v>
      </c>
      <c r="D406" s="37">
        <f t="shared" ca="1" si="86"/>
        <v>1.83E-2</v>
      </c>
      <c r="E406" s="38">
        <f t="shared" ca="1" si="80"/>
        <v>80652</v>
      </c>
      <c r="F406" s="39">
        <f t="shared" ca="1" si="81"/>
        <v>80652</v>
      </c>
      <c r="G406" s="40">
        <f t="shared" ca="1" si="82"/>
        <v>3487</v>
      </c>
      <c r="H406" s="40">
        <f t="shared" ca="1" si="83"/>
        <v>77165</v>
      </c>
      <c r="I406" s="41">
        <f t="shared" ca="1" si="84"/>
        <v>2209124</v>
      </c>
      <c r="J406" s="42"/>
      <c r="K406" s="43"/>
      <c r="L406" s="43"/>
      <c r="M406" s="44">
        <f ca="1">IF(C406="","",M405)</f>
        <v>472192</v>
      </c>
      <c r="N406" s="45">
        <f t="shared" ca="1" si="90"/>
        <v>2681316</v>
      </c>
      <c r="Q406" s="25">
        <f t="shared" ca="1" si="87"/>
        <v>3487</v>
      </c>
      <c r="R406" s="25">
        <f t="shared" ca="1" si="88"/>
        <v>77165</v>
      </c>
    </row>
    <row r="407" spans="2:18">
      <c r="B407" s="287"/>
      <c r="C407" s="36">
        <f t="shared" ca="1" si="89"/>
        <v>393</v>
      </c>
      <c r="D407" s="37">
        <f t="shared" ca="1" si="86"/>
        <v>1.83E-2</v>
      </c>
      <c r="E407" s="38">
        <f t="shared" ca="1" si="80"/>
        <v>80652</v>
      </c>
      <c r="F407" s="39">
        <f t="shared" ca="1" si="81"/>
        <v>80652</v>
      </c>
      <c r="G407" s="40">
        <f t="shared" ca="1" si="82"/>
        <v>3369</v>
      </c>
      <c r="H407" s="40">
        <f t="shared" ca="1" si="83"/>
        <v>77283</v>
      </c>
      <c r="I407" s="41">
        <f t="shared" ca="1" si="84"/>
        <v>2131841</v>
      </c>
      <c r="J407" s="42"/>
      <c r="K407" s="43"/>
      <c r="L407" s="43"/>
      <c r="M407" s="44">
        <f ca="1">IF(C407="","",M406)</f>
        <v>472192</v>
      </c>
      <c r="N407" s="45">
        <f t="shared" ca="1" si="90"/>
        <v>2604033</v>
      </c>
      <c r="Q407" s="25">
        <f t="shared" ca="1" si="87"/>
        <v>3369</v>
      </c>
      <c r="R407" s="25">
        <f t="shared" ca="1" si="88"/>
        <v>77283</v>
      </c>
    </row>
    <row r="408" spans="2:18">
      <c r="B408" s="287"/>
      <c r="C408" s="36">
        <f t="shared" ca="1" si="89"/>
        <v>394</v>
      </c>
      <c r="D408" s="37">
        <f t="shared" ca="1" si="86"/>
        <v>1.83E-2</v>
      </c>
      <c r="E408" s="38">
        <f t="shared" ca="1" si="80"/>
        <v>80652</v>
      </c>
      <c r="F408" s="39">
        <f t="shared" ca="1" si="81"/>
        <v>80652</v>
      </c>
      <c r="G408" s="40">
        <f t="shared" ca="1" si="82"/>
        <v>3251</v>
      </c>
      <c r="H408" s="40">
        <f t="shared" ca="1" si="83"/>
        <v>77401</v>
      </c>
      <c r="I408" s="41">
        <f t="shared" ca="1" si="84"/>
        <v>2054440</v>
      </c>
      <c r="J408" s="42"/>
      <c r="K408" s="43"/>
      <c r="L408" s="43"/>
      <c r="M408" s="44">
        <f ca="1">IF(C408="","",M407)</f>
        <v>472192</v>
      </c>
      <c r="N408" s="45">
        <f t="shared" ca="1" si="90"/>
        <v>2526632</v>
      </c>
      <c r="Q408" s="25">
        <f t="shared" ca="1" si="87"/>
        <v>3251</v>
      </c>
      <c r="R408" s="25">
        <f t="shared" ca="1" si="88"/>
        <v>77401</v>
      </c>
    </row>
    <row r="409" spans="2:18">
      <c r="B409" s="287"/>
      <c r="C409" s="36">
        <f t="shared" ca="1" si="89"/>
        <v>395</v>
      </c>
      <c r="D409" s="37">
        <f t="shared" ca="1" si="86"/>
        <v>1.83E-2</v>
      </c>
      <c r="E409" s="38">
        <f t="shared" ca="1" si="80"/>
        <v>80652</v>
      </c>
      <c r="F409" s="39">
        <f t="shared" ca="1" si="81"/>
        <v>80652</v>
      </c>
      <c r="G409" s="40">
        <f t="shared" ca="1" si="82"/>
        <v>3133</v>
      </c>
      <c r="H409" s="40">
        <f t="shared" ca="1" si="83"/>
        <v>77519</v>
      </c>
      <c r="I409" s="41">
        <f t="shared" ca="1" si="84"/>
        <v>1976921</v>
      </c>
      <c r="J409" s="42"/>
      <c r="K409" s="43"/>
      <c r="L409" s="43"/>
      <c r="M409" s="44">
        <f ca="1">IF(C409="","",M408)</f>
        <v>472192</v>
      </c>
      <c r="N409" s="45">
        <f t="shared" ca="1" si="90"/>
        <v>2449113</v>
      </c>
      <c r="Q409" s="25">
        <f t="shared" ca="1" si="87"/>
        <v>3133</v>
      </c>
      <c r="R409" s="25">
        <f t="shared" ca="1" si="88"/>
        <v>77519</v>
      </c>
    </row>
    <row r="410" spans="2:18">
      <c r="B410" s="288"/>
      <c r="C410" s="49">
        <f t="shared" ca="1" si="89"/>
        <v>396</v>
      </c>
      <c r="D410" s="50">
        <f ca="1">IF(C410="","",VLOOKUP(C410/12,$H$3:$J$9,3,TRUE))</f>
        <v>1.83E-2</v>
      </c>
      <c r="E410" s="51">
        <f t="shared" ca="1" si="80"/>
        <v>177697</v>
      </c>
      <c r="F410" s="52">
        <f ca="1">IF(C410="","",IF($E$5*12=C410,I409+G410,F409))</f>
        <v>80652</v>
      </c>
      <c r="G410" s="53">
        <f t="shared" ca="1" si="82"/>
        <v>3015</v>
      </c>
      <c r="H410" s="53">
        <f ca="1">IF(C410="","",IF($E$5*12=C410,I409,F410-G410))</f>
        <v>77637</v>
      </c>
      <c r="I410" s="54">
        <f t="shared" ca="1" si="84"/>
        <v>1899284</v>
      </c>
      <c r="J410" s="55">
        <f ca="1">IF(C410="","",IF($E$5*12=C410,M409+K410,J404))</f>
        <v>97045</v>
      </c>
      <c r="K410" s="56">
        <f ca="1">IF(C410="","",ROUND(M404*D410/2,0))</f>
        <v>4321</v>
      </c>
      <c r="L410" s="57">
        <f ca="1">IF(C410="","",IF($E$5*2=C410/6,M409,J410-K410))</f>
        <v>92724</v>
      </c>
      <c r="M410" s="58">
        <f ca="1">IF(C410="","",M404-L410)</f>
        <v>379468</v>
      </c>
      <c r="N410" s="59">
        <f t="shared" ca="1" si="90"/>
        <v>2278752</v>
      </c>
      <c r="Q410" s="25">
        <f t="shared" ca="1" si="87"/>
        <v>7336</v>
      </c>
      <c r="R410" s="25">
        <f t="shared" ca="1" si="88"/>
        <v>170361</v>
      </c>
    </row>
    <row r="411" spans="2:18">
      <c r="B411" s="286" t="str">
        <f ca="1">IF(C411="","",C422/12&amp;"年目")</f>
        <v>34年目</v>
      </c>
      <c r="C411" s="26">
        <f t="shared" ca="1" si="89"/>
        <v>397</v>
      </c>
      <c r="D411" s="27">
        <f t="shared" ref="D411:D421" ca="1" si="91">D412</f>
        <v>1.83E-2</v>
      </c>
      <c r="E411" s="28">
        <f t="shared" ca="1" si="80"/>
        <v>80652</v>
      </c>
      <c r="F411" s="29">
        <f t="shared" ca="1" si="81"/>
        <v>80652</v>
      </c>
      <c r="G411" s="30">
        <f t="shared" ca="1" si="82"/>
        <v>2896</v>
      </c>
      <c r="H411" s="30">
        <f t="shared" ca="1" si="83"/>
        <v>77756</v>
      </c>
      <c r="I411" s="31">
        <f t="shared" ca="1" si="84"/>
        <v>1821528</v>
      </c>
      <c r="J411" s="32"/>
      <c r="K411" s="33"/>
      <c r="L411" s="33"/>
      <c r="M411" s="34">
        <f ca="1">IF(C411="","",M410)</f>
        <v>379468</v>
      </c>
      <c r="N411" s="35">
        <f t="shared" ca="1" si="90"/>
        <v>2200996</v>
      </c>
      <c r="Q411" s="25">
        <f t="shared" ca="1" si="87"/>
        <v>2896</v>
      </c>
      <c r="R411" s="25">
        <f t="shared" ca="1" si="88"/>
        <v>77756</v>
      </c>
    </row>
    <row r="412" spans="2:18">
      <c r="B412" s="287"/>
      <c r="C412" s="36">
        <f t="shared" ca="1" si="89"/>
        <v>398</v>
      </c>
      <c r="D412" s="37">
        <f t="shared" ca="1" si="91"/>
        <v>1.83E-2</v>
      </c>
      <c r="E412" s="38">
        <f t="shared" ca="1" si="80"/>
        <v>80652</v>
      </c>
      <c r="F412" s="39">
        <f t="shared" ca="1" si="81"/>
        <v>80652</v>
      </c>
      <c r="G412" s="40">
        <f t="shared" ca="1" si="82"/>
        <v>2778</v>
      </c>
      <c r="H412" s="40">
        <f t="shared" ca="1" si="83"/>
        <v>77874</v>
      </c>
      <c r="I412" s="41">
        <f t="shared" ca="1" si="84"/>
        <v>1743654</v>
      </c>
      <c r="J412" s="42"/>
      <c r="K412" s="43"/>
      <c r="L412" s="43"/>
      <c r="M412" s="44">
        <f ca="1">IF(C412="","",M411)</f>
        <v>379468</v>
      </c>
      <c r="N412" s="45">
        <f t="shared" ca="1" si="90"/>
        <v>2123122</v>
      </c>
      <c r="Q412" s="25">
        <f t="shared" ca="1" si="87"/>
        <v>2778</v>
      </c>
      <c r="R412" s="25">
        <f t="shared" ca="1" si="88"/>
        <v>77874</v>
      </c>
    </row>
    <row r="413" spans="2:18">
      <c r="B413" s="287"/>
      <c r="C413" s="36">
        <f t="shared" ca="1" si="89"/>
        <v>399</v>
      </c>
      <c r="D413" s="37">
        <f t="shared" ca="1" si="91"/>
        <v>1.83E-2</v>
      </c>
      <c r="E413" s="38">
        <f t="shared" ca="1" si="80"/>
        <v>80652</v>
      </c>
      <c r="F413" s="39">
        <f t="shared" ca="1" si="81"/>
        <v>80652</v>
      </c>
      <c r="G413" s="40">
        <f t="shared" ca="1" si="82"/>
        <v>2659</v>
      </c>
      <c r="H413" s="40">
        <f t="shared" ca="1" si="83"/>
        <v>77993</v>
      </c>
      <c r="I413" s="41">
        <f t="shared" ca="1" si="84"/>
        <v>1665661</v>
      </c>
      <c r="J413" s="42"/>
      <c r="K413" s="43"/>
      <c r="L413" s="43"/>
      <c r="M413" s="44">
        <f ca="1">IF(C413="","",M412)</f>
        <v>379468</v>
      </c>
      <c r="N413" s="45">
        <f t="shared" ca="1" si="90"/>
        <v>2045129</v>
      </c>
      <c r="Q413" s="25">
        <f t="shared" ca="1" si="87"/>
        <v>2659</v>
      </c>
      <c r="R413" s="25">
        <f t="shared" ca="1" si="88"/>
        <v>77993</v>
      </c>
    </row>
    <row r="414" spans="2:18">
      <c r="B414" s="287"/>
      <c r="C414" s="36">
        <f t="shared" ca="1" si="89"/>
        <v>400</v>
      </c>
      <c r="D414" s="37">
        <f t="shared" ca="1" si="91"/>
        <v>1.83E-2</v>
      </c>
      <c r="E414" s="38">
        <f t="shared" ca="1" si="80"/>
        <v>80652</v>
      </c>
      <c r="F414" s="39">
        <f t="shared" ca="1" si="81"/>
        <v>80652</v>
      </c>
      <c r="G414" s="40">
        <f t="shared" ca="1" si="82"/>
        <v>2540</v>
      </c>
      <c r="H414" s="40">
        <f t="shared" ca="1" si="83"/>
        <v>78112</v>
      </c>
      <c r="I414" s="41">
        <f t="shared" ca="1" si="84"/>
        <v>1587549</v>
      </c>
      <c r="J414" s="42"/>
      <c r="K414" s="43"/>
      <c r="L414" s="43"/>
      <c r="M414" s="44">
        <f ca="1">IF(C414="","",M413)</f>
        <v>379468</v>
      </c>
      <c r="N414" s="45">
        <f t="shared" ca="1" si="90"/>
        <v>1967017</v>
      </c>
      <c r="Q414" s="25">
        <f t="shared" ca="1" si="87"/>
        <v>2540</v>
      </c>
      <c r="R414" s="25">
        <f t="shared" ca="1" si="88"/>
        <v>78112</v>
      </c>
    </row>
    <row r="415" spans="2:18">
      <c r="B415" s="287"/>
      <c r="C415" s="36">
        <f t="shared" ca="1" si="89"/>
        <v>401</v>
      </c>
      <c r="D415" s="37">
        <f t="shared" ca="1" si="91"/>
        <v>1.83E-2</v>
      </c>
      <c r="E415" s="38">
        <f t="shared" ca="1" si="80"/>
        <v>80652</v>
      </c>
      <c r="F415" s="39">
        <f t="shared" ca="1" si="81"/>
        <v>80652</v>
      </c>
      <c r="G415" s="40">
        <f t="shared" ca="1" si="82"/>
        <v>2421</v>
      </c>
      <c r="H415" s="40">
        <f t="shared" ca="1" si="83"/>
        <v>78231</v>
      </c>
      <c r="I415" s="41">
        <f t="shared" ca="1" si="84"/>
        <v>1509318</v>
      </c>
      <c r="J415" s="42"/>
      <c r="K415" s="43"/>
      <c r="L415" s="43"/>
      <c r="M415" s="44">
        <f ca="1">IF(C415="","",M414)</f>
        <v>379468</v>
      </c>
      <c r="N415" s="45">
        <f t="shared" ca="1" si="90"/>
        <v>1888786</v>
      </c>
      <c r="Q415" s="25">
        <f t="shared" ca="1" si="87"/>
        <v>2421</v>
      </c>
      <c r="R415" s="25">
        <f t="shared" ca="1" si="88"/>
        <v>78231</v>
      </c>
    </row>
    <row r="416" spans="2:18">
      <c r="B416" s="287"/>
      <c r="C416" s="36">
        <f t="shared" ca="1" si="89"/>
        <v>402</v>
      </c>
      <c r="D416" s="37">
        <f t="shared" ca="1" si="91"/>
        <v>1.83E-2</v>
      </c>
      <c r="E416" s="38">
        <f t="shared" ca="1" si="80"/>
        <v>177697</v>
      </c>
      <c r="F416" s="39">
        <f t="shared" ca="1" si="81"/>
        <v>80652</v>
      </c>
      <c r="G416" s="40">
        <f t="shared" ca="1" si="82"/>
        <v>2302</v>
      </c>
      <c r="H416" s="40">
        <f t="shared" ca="1" si="83"/>
        <v>78350</v>
      </c>
      <c r="I416" s="41">
        <f t="shared" ca="1" si="84"/>
        <v>1430968</v>
      </c>
      <c r="J416" s="46">
        <f ca="1">IF(C416="","",J410)</f>
        <v>97045</v>
      </c>
      <c r="K416" s="47">
        <f ca="1">IF(C416="","",ROUND(M410*D416/2,0))</f>
        <v>3472</v>
      </c>
      <c r="L416" s="48">
        <f ca="1">IF(C416="","",J416-K416)</f>
        <v>93573</v>
      </c>
      <c r="M416" s="44">
        <f ca="1">IF(C416="","",M410-L416)</f>
        <v>285895</v>
      </c>
      <c r="N416" s="45">
        <f t="shared" ca="1" si="90"/>
        <v>1716863</v>
      </c>
      <c r="Q416" s="25">
        <f t="shared" ca="1" si="87"/>
        <v>5774</v>
      </c>
      <c r="R416" s="25">
        <f t="shared" ca="1" si="88"/>
        <v>171923</v>
      </c>
    </row>
    <row r="417" spans="2:18">
      <c r="B417" s="287"/>
      <c r="C417" s="36">
        <f t="shared" ca="1" si="89"/>
        <v>403</v>
      </c>
      <c r="D417" s="37">
        <f t="shared" ca="1" si="91"/>
        <v>1.83E-2</v>
      </c>
      <c r="E417" s="38">
        <f t="shared" ca="1" si="80"/>
        <v>80652</v>
      </c>
      <c r="F417" s="39">
        <f t="shared" ca="1" si="81"/>
        <v>80652</v>
      </c>
      <c r="G417" s="40">
        <f t="shared" ca="1" si="82"/>
        <v>2182</v>
      </c>
      <c r="H417" s="40">
        <f t="shared" ca="1" si="83"/>
        <v>78470</v>
      </c>
      <c r="I417" s="41">
        <f t="shared" ca="1" si="84"/>
        <v>1352498</v>
      </c>
      <c r="J417" s="42"/>
      <c r="K417" s="43"/>
      <c r="L417" s="43"/>
      <c r="M417" s="44">
        <f ca="1">IF(C417="","",M416)</f>
        <v>285895</v>
      </c>
      <c r="N417" s="45">
        <f t="shared" ca="1" si="90"/>
        <v>1638393</v>
      </c>
      <c r="Q417" s="25">
        <f t="shared" ca="1" si="87"/>
        <v>2182</v>
      </c>
      <c r="R417" s="25">
        <f t="shared" ca="1" si="88"/>
        <v>78470</v>
      </c>
    </row>
    <row r="418" spans="2:18">
      <c r="B418" s="287"/>
      <c r="C418" s="36">
        <f t="shared" ca="1" si="89"/>
        <v>404</v>
      </c>
      <c r="D418" s="37">
        <f t="shared" ca="1" si="91"/>
        <v>1.83E-2</v>
      </c>
      <c r="E418" s="38">
        <f t="shared" ca="1" si="80"/>
        <v>80652</v>
      </c>
      <c r="F418" s="39">
        <f t="shared" ca="1" si="81"/>
        <v>80652</v>
      </c>
      <c r="G418" s="40">
        <f t="shared" ca="1" si="82"/>
        <v>2063</v>
      </c>
      <c r="H418" s="40">
        <f t="shared" ca="1" si="83"/>
        <v>78589</v>
      </c>
      <c r="I418" s="41">
        <f t="shared" ca="1" si="84"/>
        <v>1273909</v>
      </c>
      <c r="J418" s="42"/>
      <c r="K418" s="43"/>
      <c r="L418" s="43"/>
      <c r="M418" s="44">
        <f ca="1">IF(C418="","",M417)</f>
        <v>285895</v>
      </c>
      <c r="N418" s="45">
        <f t="shared" ca="1" si="90"/>
        <v>1559804</v>
      </c>
      <c r="Q418" s="25">
        <f t="shared" ca="1" si="87"/>
        <v>2063</v>
      </c>
      <c r="R418" s="25">
        <f t="shared" ca="1" si="88"/>
        <v>78589</v>
      </c>
    </row>
    <row r="419" spans="2:18">
      <c r="B419" s="287"/>
      <c r="C419" s="36">
        <f t="shared" ca="1" si="89"/>
        <v>405</v>
      </c>
      <c r="D419" s="37">
        <f t="shared" ca="1" si="91"/>
        <v>1.83E-2</v>
      </c>
      <c r="E419" s="38">
        <f t="shared" ca="1" si="80"/>
        <v>80652</v>
      </c>
      <c r="F419" s="39">
        <f t="shared" ca="1" si="81"/>
        <v>80652</v>
      </c>
      <c r="G419" s="40">
        <f t="shared" ca="1" si="82"/>
        <v>1943</v>
      </c>
      <c r="H419" s="40">
        <f t="shared" ca="1" si="83"/>
        <v>78709</v>
      </c>
      <c r="I419" s="41">
        <f t="shared" ca="1" si="84"/>
        <v>1195200</v>
      </c>
      <c r="J419" s="42"/>
      <c r="K419" s="43"/>
      <c r="L419" s="43"/>
      <c r="M419" s="44">
        <f ca="1">IF(C419="","",M418)</f>
        <v>285895</v>
      </c>
      <c r="N419" s="45">
        <f t="shared" ca="1" si="90"/>
        <v>1481095</v>
      </c>
      <c r="Q419" s="25">
        <f t="shared" ca="1" si="87"/>
        <v>1943</v>
      </c>
      <c r="R419" s="25">
        <f t="shared" ca="1" si="88"/>
        <v>78709</v>
      </c>
    </row>
    <row r="420" spans="2:18">
      <c r="B420" s="287"/>
      <c r="C420" s="36">
        <f t="shared" ca="1" si="89"/>
        <v>406</v>
      </c>
      <c r="D420" s="37">
        <f t="shared" ca="1" si="91"/>
        <v>1.83E-2</v>
      </c>
      <c r="E420" s="38">
        <f t="shared" ca="1" si="80"/>
        <v>80652</v>
      </c>
      <c r="F420" s="39">
        <f t="shared" ca="1" si="81"/>
        <v>80652</v>
      </c>
      <c r="G420" s="40">
        <f t="shared" ca="1" si="82"/>
        <v>1823</v>
      </c>
      <c r="H420" s="40">
        <f t="shared" ca="1" si="83"/>
        <v>78829</v>
      </c>
      <c r="I420" s="41">
        <f t="shared" ca="1" si="84"/>
        <v>1116371</v>
      </c>
      <c r="J420" s="42"/>
      <c r="K420" s="43"/>
      <c r="L420" s="43"/>
      <c r="M420" s="44">
        <f ca="1">IF(C420="","",M419)</f>
        <v>285895</v>
      </c>
      <c r="N420" s="45">
        <f t="shared" ca="1" si="90"/>
        <v>1402266</v>
      </c>
      <c r="Q420" s="25">
        <f t="shared" ca="1" si="87"/>
        <v>1823</v>
      </c>
      <c r="R420" s="25">
        <f t="shared" ca="1" si="88"/>
        <v>78829</v>
      </c>
    </row>
    <row r="421" spans="2:18">
      <c r="B421" s="287"/>
      <c r="C421" s="36">
        <f t="shared" ca="1" si="89"/>
        <v>407</v>
      </c>
      <c r="D421" s="37">
        <f t="shared" ca="1" si="91"/>
        <v>1.83E-2</v>
      </c>
      <c r="E421" s="38">
        <f t="shared" ca="1" si="80"/>
        <v>80652</v>
      </c>
      <c r="F421" s="39">
        <f t="shared" ca="1" si="81"/>
        <v>80652</v>
      </c>
      <c r="G421" s="40">
        <f t="shared" ca="1" si="82"/>
        <v>1702</v>
      </c>
      <c r="H421" s="40">
        <f t="shared" ca="1" si="83"/>
        <v>78950</v>
      </c>
      <c r="I421" s="41">
        <f t="shared" ca="1" si="84"/>
        <v>1037421</v>
      </c>
      <c r="J421" s="42"/>
      <c r="K421" s="43"/>
      <c r="L421" s="43"/>
      <c r="M421" s="44">
        <f ca="1">IF(C421="","",M420)</f>
        <v>285895</v>
      </c>
      <c r="N421" s="45">
        <f t="shared" ca="1" si="90"/>
        <v>1323316</v>
      </c>
      <c r="Q421" s="25">
        <f t="shared" ca="1" si="87"/>
        <v>1702</v>
      </c>
      <c r="R421" s="25">
        <f t="shared" ca="1" si="88"/>
        <v>78950</v>
      </c>
    </row>
    <row r="422" spans="2:18">
      <c r="B422" s="288"/>
      <c r="C422" s="49">
        <f t="shared" ca="1" si="89"/>
        <v>408</v>
      </c>
      <c r="D422" s="50">
        <f ca="1">IF(C422="","",VLOOKUP(C422/12,$H$3:$J$9,3,TRUE))</f>
        <v>1.83E-2</v>
      </c>
      <c r="E422" s="51">
        <f t="shared" ca="1" si="80"/>
        <v>177697</v>
      </c>
      <c r="F422" s="52">
        <f ca="1">IF(C422="","",IF($E$5*12=C422,I421+G422,F421))</f>
        <v>80652</v>
      </c>
      <c r="G422" s="53">
        <f t="shared" ca="1" si="82"/>
        <v>1582</v>
      </c>
      <c r="H422" s="53">
        <f ca="1">IF(C422="","",IF($E$5*12=C422,I421,F422-G422))</f>
        <v>79070</v>
      </c>
      <c r="I422" s="54">
        <f t="shared" ca="1" si="84"/>
        <v>958351</v>
      </c>
      <c r="J422" s="55">
        <f ca="1">IF(C422="","",IF($E$5*12=C422,M421+K422,J416))</f>
        <v>97045</v>
      </c>
      <c r="K422" s="56">
        <f ca="1">IF(C422="","",ROUND(M416*D422/2,0))</f>
        <v>2616</v>
      </c>
      <c r="L422" s="57">
        <f ca="1">IF(C422="","",IF($E$5*2=C422/6,M421,J422-K422))</f>
        <v>94429</v>
      </c>
      <c r="M422" s="58">
        <f ca="1">IF(C422="","",M416-L422)</f>
        <v>191466</v>
      </c>
      <c r="N422" s="59">
        <f t="shared" ca="1" si="90"/>
        <v>1149817</v>
      </c>
      <c r="Q422" s="25">
        <f t="shared" ca="1" si="87"/>
        <v>4198</v>
      </c>
      <c r="R422" s="25">
        <f t="shared" ca="1" si="88"/>
        <v>173499</v>
      </c>
    </row>
    <row r="423" spans="2:18">
      <c r="B423" s="286" t="str">
        <f ca="1">IF(C423="","",C434/12&amp;"年目")</f>
        <v>35年目</v>
      </c>
      <c r="C423" s="26">
        <f t="shared" ca="1" si="89"/>
        <v>409</v>
      </c>
      <c r="D423" s="27">
        <f t="shared" ref="D423:D433" ca="1" si="92">D424</f>
        <v>1.83E-2</v>
      </c>
      <c r="E423" s="28">
        <f t="shared" ca="1" si="80"/>
        <v>80652</v>
      </c>
      <c r="F423" s="29">
        <f t="shared" ca="1" si="81"/>
        <v>80652</v>
      </c>
      <c r="G423" s="30">
        <f t="shared" ca="1" si="82"/>
        <v>1461</v>
      </c>
      <c r="H423" s="30">
        <f t="shared" ca="1" si="83"/>
        <v>79191</v>
      </c>
      <c r="I423" s="31">
        <f t="shared" ca="1" si="84"/>
        <v>879160</v>
      </c>
      <c r="J423" s="32"/>
      <c r="K423" s="33"/>
      <c r="L423" s="33"/>
      <c r="M423" s="34">
        <f ca="1">IF(C423="","",M422)</f>
        <v>191466</v>
      </c>
      <c r="N423" s="35">
        <f t="shared" ca="1" si="90"/>
        <v>1070626</v>
      </c>
      <c r="Q423" s="25">
        <f t="shared" ca="1" si="87"/>
        <v>1461</v>
      </c>
      <c r="R423" s="25">
        <f t="shared" ca="1" si="88"/>
        <v>79191</v>
      </c>
    </row>
    <row r="424" spans="2:18">
      <c r="B424" s="287"/>
      <c r="C424" s="36">
        <f t="shared" ca="1" si="89"/>
        <v>410</v>
      </c>
      <c r="D424" s="37">
        <f t="shared" ca="1" si="92"/>
        <v>1.83E-2</v>
      </c>
      <c r="E424" s="38">
        <f t="shared" ca="1" si="80"/>
        <v>80652</v>
      </c>
      <c r="F424" s="39">
        <f t="shared" ca="1" si="81"/>
        <v>80652</v>
      </c>
      <c r="G424" s="40">
        <f t="shared" ca="1" si="82"/>
        <v>1341</v>
      </c>
      <c r="H424" s="40">
        <f t="shared" ca="1" si="83"/>
        <v>79311</v>
      </c>
      <c r="I424" s="41">
        <f t="shared" ca="1" si="84"/>
        <v>799849</v>
      </c>
      <c r="J424" s="42"/>
      <c r="K424" s="43"/>
      <c r="L424" s="43"/>
      <c r="M424" s="44">
        <f ca="1">IF(C424="","",M423)</f>
        <v>191466</v>
      </c>
      <c r="N424" s="45">
        <f t="shared" ca="1" si="90"/>
        <v>991315</v>
      </c>
      <c r="Q424" s="25">
        <f t="shared" ca="1" si="87"/>
        <v>1341</v>
      </c>
      <c r="R424" s="25">
        <f t="shared" ca="1" si="88"/>
        <v>79311</v>
      </c>
    </row>
    <row r="425" spans="2:18">
      <c r="B425" s="287"/>
      <c r="C425" s="36">
        <f t="shared" ca="1" si="89"/>
        <v>411</v>
      </c>
      <c r="D425" s="37">
        <f t="shared" ca="1" si="92"/>
        <v>1.83E-2</v>
      </c>
      <c r="E425" s="38">
        <f t="shared" ca="1" si="80"/>
        <v>80652</v>
      </c>
      <c r="F425" s="39">
        <f t="shared" ca="1" si="81"/>
        <v>80652</v>
      </c>
      <c r="G425" s="40">
        <f t="shared" ca="1" si="82"/>
        <v>1220</v>
      </c>
      <c r="H425" s="40">
        <f t="shared" ca="1" si="83"/>
        <v>79432</v>
      </c>
      <c r="I425" s="41">
        <f t="shared" ca="1" si="84"/>
        <v>720417</v>
      </c>
      <c r="J425" s="42"/>
      <c r="K425" s="43"/>
      <c r="L425" s="43"/>
      <c r="M425" s="44">
        <f ca="1">IF(C425="","",M424)</f>
        <v>191466</v>
      </c>
      <c r="N425" s="45">
        <f t="shared" ca="1" si="90"/>
        <v>911883</v>
      </c>
      <c r="Q425" s="25">
        <f t="shared" ca="1" si="87"/>
        <v>1220</v>
      </c>
      <c r="R425" s="25">
        <f t="shared" ca="1" si="88"/>
        <v>79432</v>
      </c>
    </row>
    <row r="426" spans="2:18">
      <c r="B426" s="287"/>
      <c r="C426" s="36">
        <f t="shared" ca="1" si="89"/>
        <v>412</v>
      </c>
      <c r="D426" s="37">
        <f t="shared" ca="1" si="92"/>
        <v>1.83E-2</v>
      </c>
      <c r="E426" s="38">
        <f t="shared" ca="1" si="80"/>
        <v>80652</v>
      </c>
      <c r="F426" s="39">
        <f t="shared" ca="1" si="81"/>
        <v>80652</v>
      </c>
      <c r="G426" s="40">
        <f t="shared" ca="1" si="82"/>
        <v>1099</v>
      </c>
      <c r="H426" s="40">
        <f t="shared" ca="1" si="83"/>
        <v>79553</v>
      </c>
      <c r="I426" s="41">
        <f t="shared" ca="1" si="84"/>
        <v>640864</v>
      </c>
      <c r="J426" s="42"/>
      <c r="K426" s="43"/>
      <c r="L426" s="43"/>
      <c r="M426" s="44">
        <f ca="1">IF(C426="","",M425)</f>
        <v>191466</v>
      </c>
      <c r="N426" s="45">
        <f t="shared" ca="1" si="90"/>
        <v>832330</v>
      </c>
      <c r="Q426" s="25">
        <f t="shared" ca="1" si="87"/>
        <v>1099</v>
      </c>
      <c r="R426" s="25">
        <f t="shared" ca="1" si="88"/>
        <v>79553</v>
      </c>
    </row>
    <row r="427" spans="2:18">
      <c r="B427" s="287"/>
      <c r="C427" s="36">
        <f t="shared" ca="1" si="89"/>
        <v>413</v>
      </c>
      <c r="D427" s="37">
        <f t="shared" ca="1" si="92"/>
        <v>1.83E-2</v>
      </c>
      <c r="E427" s="38">
        <f t="shared" ca="1" si="80"/>
        <v>80652</v>
      </c>
      <c r="F427" s="39">
        <f t="shared" ca="1" si="81"/>
        <v>80652</v>
      </c>
      <c r="G427" s="40">
        <f t="shared" ca="1" si="82"/>
        <v>977</v>
      </c>
      <c r="H427" s="40">
        <f t="shared" ca="1" si="83"/>
        <v>79675</v>
      </c>
      <c r="I427" s="41">
        <f t="shared" ca="1" si="84"/>
        <v>561189</v>
      </c>
      <c r="J427" s="42"/>
      <c r="K427" s="43"/>
      <c r="L427" s="43"/>
      <c r="M427" s="44">
        <f ca="1">IF(C427="","",M426)</f>
        <v>191466</v>
      </c>
      <c r="N427" s="45">
        <f t="shared" ca="1" si="90"/>
        <v>752655</v>
      </c>
      <c r="Q427" s="25">
        <f t="shared" ca="1" si="87"/>
        <v>977</v>
      </c>
      <c r="R427" s="25">
        <f t="shared" ca="1" si="88"/>
        <v>79675</v>
      </c>
    </row>
    <row r="428" spans="2:18">
      <c r="B428" s="287"/>
      <c r="C428" s="36">
        <f t="shared" ca="1" si="89"/>
        <v>414</v>
      </c>
      <c r="D428" s="37">
        <f t="shared" ca="1" si="92"/>
        <v>1.83E-2</v>
      </c>
      <c r="E428" s="38">
        <f t="shared" ca="1" si="80"/>
        <v>177697</v>
      </c>
      <c r="F428" s="39">
        <f t="shared" ca="1" si="81"/>
        <v>80652</v>
      </c>
      <c r="G428" s="40">
        <f t="shared" ca="1" si="82"/>
        <v>856</v>
      </c>
      <c r="H428" s="40">
        <f t="shared" ca="1" si="83"/>
        <v>79796</v>
      </c>
      <c r="I428" s="41">
        <f t="shared" ca="1" si="84"/>
        <v>481393</v>
      </c>
      <c r="J428" s="46">
        <f ca="1">IF(C428="","",J422)</f>
        <v>97045</v>
      </c>
      <c r="K428" s="47">
        <f ca="1">IF(C428="","",ROUND(M422*D428/2,0))</f>
        <v>1752</v>
      </c>
      <c r="L428" s="48">
        <f ca="1">IF(C428="","",J428-K428)</f>
        <v>95293</v>
      </c>
      <c r="M428" s="44">
        <f ca="1">IF(C428="","",M422-L428)</f>
        <v>96173</v>
      </c>
      <c r="N428" s="45">
        <f t="shared" ca="1" si="90"/>
        <v>577566</v>
      </c>
      <c r="Q428" s="25">
        <f t="shared" ca="1" si="87"/>
        <v>2608</v>
      </c>
      <c r="R428" s="25">
        <f t="shared" ca="1" si="88"/>
        <v>175089</v>
      </c>
    </row>
    <row r="429" spans="2:18">
      <c r="B429" s="287"/>
      <c r="C429" s="36">
        <f t="shared" ca="1" si="89"/>
        <v>415</v>
      </c>
      <c r="D429" s="37">
        <f t="shared" ca="1" si="92"/>
        <v>1.83E-2</v>
      </c>
      <c r="E429" s="38">
        <f t="shared" ca="1" si="80"/>
        <v>80652</v>
      </c>
      <c r="F429" s="39">
        <f t="shared" ca="1" si="81"/>
        <v>80652</v>
      </c>
      <c r="G429" s="40">
        <f t="shared" ca="1" si="82"/>
        <v>734</v>
      </c>
      <c r="H429" s="40">
        <f t="shared" ca="1" si="83"/>
        <v>79918</v>
      </c>
      <c r="I429" s="41">
        <f t="shared" ca="1" si="84"/>
        <v>401475</v>
      </c>
      <c r="J429" s="42"/>
      <c r="K429" s="43"/>
      <c r="L429" s="43"/>
      <c r="M429" s="44">
        <f ca="1">IF(C429="","",M428)</f>
        <v>96173</v>
      </c>
      <c r="N429" s="45">
        <f t="shared" ca="1" si="90"/>
        <v>497648</v>
      </c>
      <c r="Q429" s="25">
        <f t="shared" ca="1" si="87"/>
        <v>734</v>
      </c>
      <c r="R429" s="25">
        <f t="shared" ca="1" si="88"/>
        <v>79918</v>
      </c>
    </row>
    <row r="430" spans="2:18">
      <c r="B430" s="287"/>
      <c r="C430" s="36">
        <f t="shared" ca="1" si="89"/>
        <v>416</v>
      </c>
      <c r="D430" s="37">
        <f t="shared" ca="1" si="92"/>
        <v>1.83E-2</v>
      </c>
      <c r="E430" s="38">
        <f t="shared" ca="1" si="80"/>
        <v>80652</v>
      </c>
      <c r="F430" s="39">
        <f t="shared" ca="1" si="81"/>
        <v>80652</v>
      </c>
      <c r="G430" s="40">
        <f t="shared" ca="1" si="82"/>
        <v>612</v>
      </c>
      <c r="H430" s="40">
        <f t="shared" ca="1" si="83"/>
        <v>80040</v>
      </c>
      <c r="I430" s="41">
        <f t="shared" ca="1" si="84"/>
        <v>321435</v>
      </c>
      <c r="J430" s="42"/>
      <c r="K430" s="43"/>
      <c r="L430" s="43"/>
      <c r="M430" s="44">
        <f ca="1">IF(C430="","",M429)</f>
        <v>96173</v>
      </c>
      <c r="N430" s="45">
        <f t="shared" ca="1" si="90"/>
        <v>417608</v>
      </c>
      <c r="Q430" s="25">
        <f t="shared" ca="1" si="87"/>
        <v>612</v>
      </c>
      <c r="R430" s="25">
        <f t="shared" ca="1" si="88"/>
        <v>80040</v>
      </c>
    </row>
    <row r="431" spans="2:18">
      <c r="B431" s="287"/>
      <c r="C431" s="36">
        <f t="shared" ca="1" si="89"/>
        <v>417</v>
      </c>
      <c r="D431" s="37">
        <f t="shared" ca="1" si="92"/>
        <v>1.83E-2</v>
      </c>
      <c r="E431" s="38">
        <f t="shared" ca="1" si="80"/>
        <v>80652</v>
      </c>
      <c r="F431" s="39">
        <f t="shared" ca="1" si="81"/>
        <v>80652</v>
      </c>
      <c r="G431" s="40">
        <f t="shared" ca="1" si="82"/>
        <v>490</v>
      </c>
      <c r="H431" s="40">
        <f t="shared" ca="1" si="83"/>
        <v>80162</v>
      </c>
      <c r="I431" s="41">
        <f t="shared" ca="1" si="84"/>
        <v>241273</v>
      </c>
      <c r="J431" s="42"/>
      <c r="K431" s="43"/>
      <c r="L431" s="43"/>
      <c r="M431" s="44">
        <f ca="1">IF(C431="","",M430)</f>
        <v>96173</v>
      </c>
      <c r="N431" s="45">
        <f t="shared" ca="1" si="90"/>
        <v>337446</v>
      </c>
      <c r="Q431" s="25">
        <f t="shared" ca="1" si="87"/>
        <v>490</v>
      </c>
      <c r="R431" s="25">
        <f t="shared" ca="1" si="88"/>
        <v>80162</v>
      </c>
    </row>
    <row r="432" spans="2:18">
      <c r="B432" s="287"/>
      <c r="C432" s="36">
        <f t="shared" ca="1" si="89"/>
        <v>418</v>
      </c>
      <c r="D432" s="37">
        <f t="shared" ca="1" si="92"/>
        <v>1.83E-2</v>
      </c>
      <c r="E432" s="38">
        <f t="shared" ca="1" si="80"/>
        <v>80652</v>
      </c>
      <c r="F432" s="39">
        <f t="shared" ca="1" si="81"/>
        <v>80652</v>
      </c>
      <c r="G432" s="40">
        <f t="shared" ca="1" si="82"/>
        <v>368</v>
      </c>
      <c r="H432" s="40">
        <f t="shared" ca="1" si="83"/>
        <v>80284</v>
      </c>
      <c r="I432" s="41">
        <f t="shared" ca="1" si="84"/>
        <v>160989</v>
      </c>
      <c r="J432" s="42"/>
      <c r="K432" s="43"/>
      <c r="L432" s="43"/>
      <c r="M432" s="44">
        <f ca="1">IF(C432="","",M431)</f>
        <v>96173</v>
      </c>
      <c r="N432" s="45">
        <f t="shared" ca="1" si="90"/>
        <v>257162</v>
      </c>
      <c r="Q432" s="25">
        <f t="shared" ca="1" si="87"/>
        <v>368</v>
      </c>
      <c r="R432" s="25">
        <f t="shared" ca="1" si="88"/>
        <v>80284</v>
      </c>
    </row>
    <row r="433" spans="2:18">
      <c r="B433" s="287"/>
      <c r="C433" s="36">
        <f t="shared" ca="1" si="89"/>
        <v>419</v>
      </c>
      <c r="D433" s="37">
        <f t="shared" ca="1" si="92"/>
        <v>1.83E-2</v>
      </c>
      <c r="E433" s="38">
        <f t="shared" ca="1" si="80"/>
        <v>80652</v>
      </c>
      <c r="F433" s="39">
        <f t="shared" ca="1" si="81"/>
        <v>80652</v>
      </c>
      <c r="G433" s="40">
        <f t="shared" ca="1" si="82"/>
        <v>246</v>
      </c>
      <c r="H433" s="40">
        <f t="shared" ca="1" si="83"/>
        <v>80406</v>
      </c>
      <c r="I433" s="41">
        <f t="shared" ca="1" si="84"/>
        <v>80583</v>
      </c>
      <c r="J433" s="42"/>
      <c r="K433" s="43"/>
      <c r="L433" s="43"/>
      <c r="M433" s="44">
        <f ca="1">IF(C433="","",M432)</f>
        <v>96173</v>
      </c>
      <c r="N433" s="45">
        <f t="shared" ca="1" si="90"/>
        <v>176756</v>
      </c>
      <c r="Q433" s="25">
        <f t="shared" ca="1" si="87"/>
        <v>246</v>
      </c>
      <c r="R433" s="25">
        <f t="shared" ca="1" si="88"/>
        <v>80406</v>
      </c>
    </row>
    <row r="434" spans="2:18">
      <c r="B434" s="288"/>
      <c r="C434" s="49">
        <f t="shared" ca="1" si="89"/>
        <v>420</v>
      </c>
      <c r="D434" s="50">
        <f ca="1">IF(C434="","",VLOOKUP(C434/12,$H$3:$J$9,3,TRUE))</f>
        <v>1.83E-2</v>
      </c>
      <c r="E434" s="51">
        <f t="shared" ca="1" si="80"/>
        <v>177759</v>
      </c>
      <c r="F434" s="52">
        <f ca="1">IF(C434="","",IF($E$5*12=C434,I433+G434,F433))</f>
        <v>80706</v>
      </c>
      <c r="G434" s="53">
        <f t="shared" ca="1" si="82"/>
        <v>123</v>
      </c>
      <c r="H434" s="53">
        <f ca="1">IF(C434="","",IF($E$5*12=C434,I433,F434-G434))</f>
        <v>80583</v>
      </c>
      <c r="I434" s="54">
        <f t="shared" ca="1" si="84"/>
        <v>0</v>
      </c>
      <c r="J434" s="55">
        <f ca="1">IF(C434="","",IF($E$5*12=C434,M433+K434,J428))</f>
        <v>97053</v>
      </c>
      <c r="K434" s="56">
        <f ca="1">IF(C434="","",ROUND(M428*D434/2,0))</f>
        <v>880</v>
      </c>
      <c r="L434" s="57">
        <f ca="1">IF(C434="","",IF($E$5*2=C434/6,M433,J434-K434))</f>
        <v>96173</v>
      </c>
      <c r="M434" s="58">
        <f ca="1">IF(C434="","",M428-L434)</f>
        <v>0</v>
      </c>
      <c r="N434" s="59">
        <f t="shared" ca="1" si="90"/>
        <v>0</v>
      </c>
      <c r="Q434" s="25">
        <f t="shared" ca="1" si="87"/>
        <v>1003</v>
      </c>
      <c r="R434" s="25">
        <f t="shared" ca="1" si="88"/>
        <v>176756</v>
      </c>
    </row>
    <row r="435" spans="2:18" ht="9" customHeight="1">
      <c r="J435" s="9"/>
      <c r="K435" s="9"/>
      <c r="L435" s="9"/>
      <c r="M435" s="9"/>
      <c r="N435" s="9"/>
    </row>
    <row r="436" spans="2:18">
      <c r="J436" s="9"/>
      <c r="K436" s="9"/>
      <c r="L436" s="9"/>
      <c r="M436" s="9"/>
      <c r="N436" s="9"/>
    </row>
    <row r="437" spans="2:18">
      <c r="J437" s="9"/>
      <c r="K437" s="9"/>
      <c r="L437" s="9"/>
      <c r="M437" s="9"/>
      <c r="N437" s="9"/>
    </row>
    <row r="438" spans="2:18">
      <c r="J438" s="9"/>
      <c r="K438" s="9"/>
      <c r="L438" s="9"/>
      <c r="M438" s="9"/>
      <c r="N438" s="9"/>
    </row>
    <row r="439" spans="2:18">
      <c r="J439" s="9"/>
      <c r="K439" s="9"/>
      <c r="L439" s="9"/>
      <c r="M439" s="9"/>
      <c r="N439" s="9"/>
    </row>
    <row r="440" spans="2:18">
      <c r="J440" s="9"/>
      <c r="K440" s="9"/>
      <c r="L440" s="9"/>
      <c r="M440" s="9"/>
      <c r="N440" s="9"/>
    </row>
    <row r="441" spans="2:18">
      <c r="J441" s="9"/>
      <c r="K441" s="9"/>
      <c r="L441" s="9"/>
      <c r="M441" s="9"/>
      <c r="N441" s="9"/>
    </row>
    <row r="442" spans="2:18">
      <c r="J442" s="9"/>
      <c r="K442" s="9"/>
      <c r="L442" s="9"/>
      <c r="M442" s="9"/>
      <c r="N442" s="9"/>
    </row>
    <row r="443" spans="2:18">
      <c r="J443" s="9"/>
      <c r="K443" s="9"/>
      <c r="L443" s="9"/>
      <c r="M443" s="9"/>
      <c r="N443" s="9"/>
    </row>
    <row r="444" spans="2:18">
      <c r="J444" s="9"/>
      <c r="K444" s="9"/>
      <c r="L444" s="9"/>
      <c r="M444" s="9"/>
      <c r="N444" s="9"/>
    </row>
    <row r="445" spans="2:18">
      <c r="J445" s="9"/>
      <c r="K445" s="9"/>
      <c r="L445" s="9"/>
      <c r="M445" s="9"/>
      <c r="N445" s="9"/>
    </row>
    <row r="446" spans="2:18">
      <c r="J446" s="9"/>
      <c r="K446" s="9"/>
      <c r="L446" s="9"/>
      <c r="M446" s="9"/>
      <c r="N446" s="9"/>
    </row>
    <row r="447" spans="2:18">
      <c r="J447" s="9"/>
      <c r="K447" s="9"/>
      <c r="L447" s="9"/>
      <c r="M447" s="9"/>
      <c r="N447" s="9"/>
    </row>
  </sheetData>
  <sheetProtection algorithmName="SHA-512" hashValue="RAfj2Octz+E/MARM5DfXxSdHltJuQppeqyOUQR9Ovp9NjkNw1ErO2jjsHZCWrTyrWcsPnzU6OcojIOafCnl7Vg==" saltValue="3vw5Uw+FnDCDocBo0BUQ4Q==" spinCount="100000" sheet="1" objects="1" scenarios="1"/>
  <mergeCells count="60">
    <mergeCell ref="H2:I2"/>
    <mergeCell ref="C3:D3"/>
    <mergeCell ref="E3:F3"/>
    <mergeCell ref="C4:D4"/>
    <mergeCell ref="E4:F4"/>
    <mergeCell ref="B9:D9"/>
    <mergeCell ref="E9:F9"/>
    <mergeCell ref="B2:B4"/>
    <mergeCell ref="C2:D2"/>
    <mergeCell ref="E2:F2"/>
    <mergeCell ref="B5:D5"/>
    <mergeCell ref="B6:F6"/>
    <mergeCell ref="B7:D7"/>
    <mergeCell ref="E7:F7"/>
    <mergeCell ref="B8:D8"/>
    <mergeCell ref="E8:F8"/>
    <mergeCell ref="B207:B218"/>
    <mergeCell ref="B75:B86"/>
    <mergeCell ref="B11:N11"/>
    <mergeCell ref="B13:B14"/>
    <mergeCell ref="C13:C14"/>
    <mergeCell ref="D13:D14"/>
    <mergeCell ref="E13:E14"/>
    <mergeCell ref="F13:I13"/>
    <mergeCell ref="J13:M13"/>
    <mergeCell ref="N13:N14"/>
    <mergeCell ref="B15:B26"/>
    <mergeCell ref="B27:B38"/>
    <mergeCell ref="B39:B50"/>
    <mergeCell ref="B51:B62"/>
    <mergeCell ref="B63:B74"/>
    <mergeCell ref="B423:B434"/>
    <mergeCell ref="B363:B374"/>
    <mergeCell ref="B231:B242"/>
    <mergeCell ref="B243:B254"/>
    <mergeCell ref="B255:B266"/>
    <mergeCell ref="B267:B278"/>
    <mergeCell ref="B279:B290"/>
    <mergeCell ref="B291:B302"/>
    <mergeCell ref="B303:B314"/>
    <mergeCell ref="B315:B326"/>
    <mergeCell ref="B327:B338"/>
    <mergeCell ref="B339:B350"/>
    <mergeCell ref="B351:B362"/>
    <mergeCell ref="L5:N9"/>
    <mergeCell ref="B375:B386"/>
    <mergeCell ref="B387:B398"/>
    <mergeCell ref="B399:B410"/>
    <mergeCell ref="B411:B422"/>
    <mergeCell ref="B219:B230"/>
    <mergeCell ref="B87:B98"/>
    <mergeCell ref="B99:B110"/>
    <mergeCell ref="B111:B122"/>
    <mergeCell ref="B123:B134"/>
    <mergeCell ref="B135:B146"/>
    <mergeCell ref="B147:B158"/>
    <mergeCell ref="B159:B170"/>
    <mergeCell ref="B171:B182"/>
    <mergeCell ref="B183:B194"/>
    <mergeCell ref="B195:B206"/>
  </mergeCells>
  <phoneticPr fontId="2"/>
  <pageMargins left="0.25" right="0.25" top="0.75" bottom="0.75" header="0.3" footer="0.3"/>
  <pageSetup paperSize="9" scale="96" fitToHeight="0" orientation="portrait" horizontalDpi="4294967292"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5620-B175-4143-B6FA-8B4674C4BE1A}">
  <sheetPr>
    <tabColor theme="9" tint="0.79998168889431442"/>
    <pageSetUpPr fitToPage="1"/>
  </sheetPr>
  <dimension ref="B1:V447"/>
  <sheetViews>
    <sheetView showRowColHeaders="0" zoomScale="120" zoomScaleNormal="120" workbookViewId="0">
      <selection activeCell="L3" sqref="L3"/>
    </sheetView>
  </sheetViews>
  <sheetFormatPr defaultRowHeight="13.8"/>
  <cols>
    <col min="1" max="1" width="1.3984375" style="9" customWidth="1"/>
    <col min="2" max="2" width="5.69921875" style="9" customWidth="1"/>
    <col min="3" max="4" width="4.3984375" style="9" customWidth="1"/>
    <col min="5" max="6" width="7" style="9" customWidth="1"/>
    <col min="7" max="8" width="7" style="3" customWidth="1"/>
    <col min="9" max="9" width="9.19921875" style="9" customWidth="1"/>
    <col min="10" max="12" width="7" style="5" customWidth="1"/>
    <col min="13" max="13" width="9.19921875" style="17" customWidth="1"/>
    <col min="14" max="14" width="9.19921875" style="3" customWidth="1"/>
    <col min="15" max="15" width="1.69921875" style="9" customWidth="1"/>
    <col min="16" max="16" width="8.796875" style="70"/>
    <col min="17" max="18" width="8.796875" style="10"/>
    <col min="19" max="21" width="8.796875" style="70"/>
    <col min="22" max="22" width="8.796875" style="66"/>
    <col min="23" max="16384" width="8.796875" style="9"/>
  </cols>
  <sheetData>
    <row r="1" spans="2:18" ht="9.6" customHeight="1"/>
    <row r="2" spans="2:18" ht="11.4" customHeight="1">
      <c r="B2" s="292" t="s">
        <v>0</v>
      </c>
      <c r="C2" s="294" t="s">
        <v>1</v>
      </c>
      <c r="D2" s="309"/>
      <c r="E2" s="310">
        <f>'償還予定表（元利均等返済）'!E2</f>
        <v>25000000</v>
      </c>
      <c r="F2" s="311"/>
      <c r="H2" s="321" t="s">
        <v>19</v>
      </c>
      <c r="I2" s="322"/>
      <c r="J2" s="4" t="s">
        <v>20</v>
      </c>
      <c r="L2" s="6" t="s">
        <v>21</v>
      </c>
      <c r="M2" s="7" t="s">
        <v>22</v>
      </c>
      <c r="N2" s="8" t="s">
        <v>23</v>
      </c>
      <c r="Q2" s="64" t="b">
        <f ca="1">IF(TODAY()&lt;=M3,TRUE,FALSE)</f>
        <v>1</v>
      </c>
    </row>
    <row r="3" spans="2:18" ht="11.4" customHeight="1">
      <c r="B3" s="307"/>
      <c r="C3" s="323" t="s">
        <v>2</v>
      </c>
      <c r="D3" s="324"/>
      <c r="E3" s="325">
        <f>'償還予定表（元利均等返済）'!E3</f>
        <v>5000000</v>
      </c>
      <c r="F3" s="326"/>
      <c r="H3" s="11">
        <v>1</v>
      </c>
      <c r="I3" s="12">
        <v>5</v>
      </c>
      <c r="J3" s="217">
        <f>'償還予定表（元利均等返済）'!J3</f>
        <v>1.83E-2</v>
      </c>
      <c r="L3" s="13">
        <f>'償還予定表（元利均等返済）'!L3</f>
        <v>45658</v>
      </c>
      <c r="M3" s="1">
        <f>'償還予定表（元利均等返済）'!M3</f>
        <v>45748</v>
      </c>
      <c r="N3" s="2" t="str">
        <f ca="1">IF(Q2, "使用期間中", "使用期限終了")</f>
        <v>使用期間中</v>
      </c>
    </row>
    <row r="4" spans="2:18" ht="11.4" customHeight="1">
      <c r="B4" s="308"/>
      <c r="C4" s="318" t="s">
        <v>3</v>
      </c>
      <c r="D4" s="327"/>
      <c r="E4" s="328">
        <f>SUM(E2:E3)</f>
        <v>30000000</v>
      </c>
      <c r="F4" s="320"/>
      <c r="H4" s="14">
        <v>6</v>
      </c>
      <c r="I4" s="15">
        <v>10</v>
      </c>
      <c r="J4" s="218">
        <f>'償還予定表（元利均等返済）'!J4</f>
        <v>1.83E-2</v>
      </c>
      <c r="L4" s="67" t="s">
        <v>24</v>
      </c>
      <c r="M4" s="63"/>
      <c r="N4" s="63"/>
    </row>
    <row r="5" spans="2:18" ht="11.4" customHeight="1">
      <c r="B5" s="312" t="s">
        <v>4</v>
      </c>
      <c r="C5" s="313"/>
      <c r="D5" s="314"/>
      <c r="E5" s="216">
        <f>'償還予定表（元利均等返済）'!E5</f>
        <v>35</v>
      </c>
      <c r="F5" s="16" t="s">
        <v>5</v>
      </c>
      <c r="H5" s="14">
        <v>11</v>
      </c>
      <c r="I5" s="15">
        <v>15</v>
      </c>
      <c r="J5" s="218">
        <f>'償還予定表（元利均等返済）'!J5</f>
        <v>1.83E-2</v>
      </c>
      <c r="K5" s="65"/>
      <c r="L5" s="284"/>
      <c r="M5" s="285"/>
      <c r="N5" s="285"/>
      <c r="Q5" s="68"/>
    </row>
    <row r="6" spans="2:18" ht="11.4" customHeight="1">
      <c r="B6" s="315" t="str">
        <f>IF(E5&gt;35,"※35年以内の期間を設定してください","")</f>
        <v/>
      </c>
      <c r="C6" s="315"/>
      <c r="D6" s="315"/>
      <c r="E6" s="315"/>
      <c r="F6" s="315"/>
      <c r="H6" s="14">
        <v>16</v>
      </c>
      <c r="I6" s="15">
        <v>20</v>
      </c>
      <c r="J6" s="218">
        <f>'償還予定表（元利均等返済）'!J6</f>
        <v>1.83E-2</v>
      </c>
      <c r="K6" s="65"/>
      <c r="L6" s="285"/>
      <c r="M6" s="285"/>
      <c r="N6" s="285"/>
    </row>
    <row r="7" spans="2:18" ht="11.4" customHeight="1">
      <c r="B7" s="298" t="s">
        <v>7</v>
      </c>
      <c r="C7" s="299"/>
      <c r="D7" s="299"/>
      <c r="E7" s="316">
        <f ca="1">SUM(H15:H434)+SUM(L15:L434)</f>
        <v>30000000</v>
      </c>
      <c r="F7" s="317"/>
      <c r="H7" s="14">
        <v>21</v>
      </c>
      <c r="I7" s="15">
        <v>25</v>
      </c>
      <c r="J7" s="218">
        <f>'償還予定表（元利均等返済）'!J7</f>
        <v>1.83E-2</v>
      </c>
      <c r="K7" s="65"/>
      <c r="L7" s="285"/>
      <c r="M7" s="285"/>
      <c r="N7" s="285"/>
    </row>
    <row r="8" spans="2:18" ht="11.4" customHeight="1">
      <c r="B8" s="303" t="s">
        <v>8</v>
      </c>
      <c r="C8" s="318"/>
      <c r="D8" s="318"/>
      <c r="E8" s="319">
        <f ca="1">SUM(G15:G434)+SUM(K15:K434)</f>
        <v>9649559</v>
      </c>
      <c r="F8" s="320"/>
      <c r="H8" s="14">
        <v>26</v>
      </c>
      <c r="I8" s="15">
        <v>30</v>
      </c>
      <c r="J8" s="218">
        <f>'償還予定表（元利均等返済）'!J8</f>
        <v>1.83E-2</v>
      </c>
      <c r="K8" s="65"/>
      <c r="L8" s="285"/>
      <c r="M8" s="285"/>
      <c r="N8" s="285"/>
    </row>
    <row r="9" spans="2:18" ht="11.4" customHeight="1">
      <c r="B9" s="288" t="s">
        <v>9</v>
      </c>
      <c r="C9" s="304"/>
      <c r="D9" s="304"/>
      <c r="E9" s="305">
        <f ca="1">SUM(E7:F8)</f>
        <v>39649559</v>
      </c>
      <c r="F9" s="306"/>
      <c r="H9" s="18">
        <v>31</v>
      </c>
      <c r="I9" s="19">
        <v>35</v>
      </c>
      <c r="J9" s="219">
        <f>'償還予定表（元利均等返済）'!J9</f>
        <v>1.83E-2</v>
      </c>
      <c r="K9" s="65"/>
      <c r="L9" s="285"/>
      <c r="M9" s="285"/>
      <c r="N9" s="285"/>
    </row>
    <row r="11" spans="2:18" ht="89.4" customHeight="1">
      <c r="B11" s="289" t="s">
        <v>25</v>
      </c>
      <c r="C11" s="290"/>
      <c r="D11" s="290"/>
      <c r="E11" s="290"/>
      <c r="F11" s="290"/>
      <c r="G11" s="290"/>
      <c r="H11" s="290"/>
      <c r="I11" s="290"/>
      <c r="J11" s="290"/>
      <c r="K11" s="290"/>
      <c r="L11" s="290"/>
      <c r="M11" s="290"/>
      <c r="N11" s="291"/>
    </row>
    <row r="13" spans="2:18">
      <c r="B13" s="292" t="s">
        <v>10</v>
      </c>
      <c r="C13" s="294" t="s">
        <v>11</v>
      </c>
      <c r="D13" s="294" t="s">
        <v>6</v>
      </c>
      <c r="E13" s="296" t="s">
        <v>12</v>
      </c>
      <c r="F13" s="298" t="s">
        <v>13</v>
      </c>
      <c r="G13" s="299"/>
      <c r="H13" s="299"/>
      <c r="I13" s="300"/>
      <c r="J13" s="299" t="s">
        <v>18</v>
      </c>
      <c r="K13" s="299"/>
      <c r="L13" s="299"/>
      <c r="M13" s="300"/>
      <c r="N13" s="301" t="s">
        <v>26</v>
      </c>
    </row>
    <row r="14" spans="2:18">
      <c r="B14" s="293"/>
      <c r="C14" s="295"/>
      <c r="D14" s="295"/>
      <c r="E14" s="297"/>
      <c r="F14" s="20" t="s">
        <v>14</v>
      </c>
      <c r="G14" s="22" t="s">
        <v>15</v>
      </c>
      <c r="H14" s="22" t="s">
        <v>16</v>
      </c>
      <c r="I14" s="23" t="s">
        <v>17</v>
      </c>
      <c r="J14" s="21" t="s">
        <v>14</v>
      </c>
      <c r="K14" s="21" t="s">
        <v>15</v>
      </c>
      <c r="L14" s="21" t="s">
        <v>16</v>
      </c>
      <c r="M14" s="24" t="s">
        <v>17</v>
      </c>
      <c r="N14" s="301"/>
      <c r="Q14" s="69" t="str">
        <f>K14</f>
        <v>利息</v>
      </c>
      <c r="R14" s="69" t="str">
        <f>L14</f>
        <v>元金</v>
      </c>
    </row>
    <row r="15" spans="2:18">
      <c r="B15" s="298" t="str">
        <f ca="1">IF(C15="","",C26/12&amp;"年目")</f>
        <v>1年目</v>
      </c>
      <c r="C15" s="26">
        <f ca="1">IF(E5="","",IF(N3="使用期間中",1,""))</f>
        <v>1</v>
      </c>
      <c r="D15" s="27">
        <f t="shared" ref="D15:D24" ca="1" si="0">D16</f>
        <v>1.83E-2</v>
      </c>
      <c r="E15" s="28">
        <f ca="1">IF(C15="","",F15+J15)</f>
        <v>97648</v>
      </c>
      <c r="F15" s="29">
        <f ca="1">IF(C15="","",G15+H15)</f>
        <v>97648</v>
      </c>
      <c r="G15" s="30">
        <f ca="1">IF(C15="","",ROUND(E2*D15/12,0))</f>
        <v>38125</v>
      </c>
      <c r="H15" s="30">
        <f ca="1">IF(C15="","",ROUNDDOWN(E2/E5/12,0))</f>
        <v>59523</v>
      </c>
      <c r="I15" s="31">
        <f ca="1">IF(C15="","",E2-H15)</f>
        <v>24940477</v>
      </c>
      <c r="J15" s="32"/>
      <c r="K15" s="33"/>
      <c r="L15" s="33"/>
      <c r="M15" s="34">
        <f ca="1">IF(C15="","",E3)</f>
        <v>5000000</v>
      </c>
      <c r="N15" s="35">
        <f t="shared" ref="N15:N78" ca="1" si="1">IF(C15="","",I15+M15)</f>
        <v>29940477</v>
      </c>
      <c r="Q15" s="25">
        <f ca="1">IF(C15="","",G15+K15)</f>
        <v>38125</v>
      </c>
      <c r="R15" s="25">
        <f ca="1">IF(C15="","",H15+L15)</f>
        <v>59523</v>
      </c>
    </row>
    <row r="16" spans="2:18">
      <c r="B16" s="302"/>
      <c r="C16" s="36">
        <f ca="1">IF(C15="","",IF($E$5*12&lt;C15+1,"",C15+1))</f>
        <v>2</v>
      </c>
      <c r="D16" s="37">
        <f t="shared" ca="1" si="0"/>
        <v>1.83E-2</v>
      </c>
      <c r="E16" s="38">
        <f t="shared" ref="E16:E74" ca="1" si="2">IF(C16="","",F16+J16)</f>
        <v>97557</v>
      </c>
      <c r="F16" s="39">
        <f t="shared" ref="F16:F79" ca="1" si="3">IF(C16="","",G16+H16)</f>
        <v>97557</v>
      </c>
      <c r="G16" s="40">
        <f ca="1">IF(C16="","",ROUND(I15*D16/12,0))</f>
        <v>38034</v>
      </c>
      <c r="H16" s="40">
        <f ca="1">IF(C16="","",H15)</f>
        <v>59523</v>
      </c>
      <c r="I16" s="41">
        <f ca="1">IF(C16="","",I15-H16)</f>
        <v>24880954</v>
      </c>
      <c r="J16" s="42"/>
      <c r="K16" s="43"/>
      <c r="L16" s="43"/>
      <c r="M16" s="44">
        <f t="shared" ref="M16:M19" ca="1" si="4">IF(C16="","",M15)</f>
        <v>5000000</v>
      </c>
      <c r="N16" s="45">
        <f t="shared" ca="1" si="1"/>
        <v>29880954</v>
      </c>
      <c r="Q16" s="25">
        <f t="shared" ref="Q16:Q79" ca="1" si="5">IF(C16="","",G16+K16)</f>
        <v>38034</v>
      </c>
      <c r="R16" s="25">
        <f t="shared" ref="R16:R79" ca="1" si="6">IF(C16="","",H16+L16)</f>
        <v>59523</v>
      </c>
    </row>
    <row r="17" spans="2:22">
      <c r="B17" s="302"/>
      <c r="C17" s="36">
        <f t="shared" ref="C17:C80" ca="1" si="7">IF(C16="","",IF($E$5*12&lt;C16+1,"",C16+1))</f>
        <v>3</v>
      </c>
      <c r="D17" s="37">
        <f t="shared" ca="1" si="0"/>
        <v>1.83E-2</v>
      </c>
      <c r="E17" s="38">
        <f t="shared" ca="1" si="2"/>
        <v>97466</v>
      </c>
      <c r="F17" s="39">
        <f t="shared" ca="1" si="3"/>
        <v>97466</v>
      </c>
      <c r="G17" s="40">
        <f t="shared" ref="G17:G74" ca="1" si="8">IF(C17="","",ROUND(I16*D17/12,0))</f>
        <v>37943</v>
      </c>
      <c r="H17" s="40">
        <f t="shared" ref="H17:H80" ca="1" si="9">IF(C17="","",H16)</f>
        <v>59523</v>
      </c>
      <c r="I17" s="41">
        <f t="shared" ref="I17:I74" ca="1" si="10">IF(C17="","",I16-H17)</f>
        <v>24821431</v>
      </c>
      <c r="J17" s="42"/>
      <c r="K17" s="43"/>
      <c r="L17" s="43"/>
      <c r="M17" s="44">
        <f t="shared" ca="1" si="4"/>
        <v>5000000</v>
      </c>
      <c r="N17" s="45">
        <f t="shared" ca="1" si="1"/>
        <v>29821431</v>
      </c>
      <c r="Q17" s="25">
        <f t="shared" ca="1" si="5"/>
        <v>37943</v>
      </c>
      <c r="R17" s="25">
        <f t="shared" ca="1" si="6"/>
        <v>59523</v>
      </c>
    </row>
    <row r="18" spans="2:22">
      <c r="B18" s="302"/>
      <c r="C18" s="36">
        <f t="shared" ca="1" si="7"/>
        <v>4</v>
      </c>
      <c r="D18" s="37">
        <f t="shared" ca="1" si="0"/>
        <v>1.83E-2</v>
      </c>
      <c r="E18" s="38">
        <f t="shared" ca="1" si="2"/>
        <v>97376</v>
      </c>
      <c r="F18" s="39">
        <f t="shared" ca="1" si="3"/>
        <v>97376</v>
      </c>
      <c r="G18" s="40">
        <f t="shared" ca="1" si="8"/>
        <v>37853</v>
      </c>
      <c r="H18" s="40">
        <f t="shared" ca="1" si="9"/>
        <v>59523</v>
      </c>
      <c r="I18" s="41">
        <f t="shared" ca="1" si="10"/>
        <v>24761908</v>
      </c>
      <c r="J18" s="42"/>
      <c r="K18" s="43"/>
      <c r="L18" s="43"/>
      <c r="M18" s="44">
        <f t="shared" ca="1" si="4"/>
        <v>5000000</v>
      </c>
      <c r="N18" s="45">
        <f t="shared" ca="1" si="1"/>
        <v>29761908</v>
      </c>
      <c r="Q18" s="25">
        <f t="shared" ca="1" si="5"/>
        <v>37853</v>
      </c>
      <c r="R18" s="25">
        <f t="shared" ca="1" si="6"/>
        <v>59523</v>
      </c>
    </row>
    <row r="19" spans="2:22">
      <c r="B19" s="302"/>
      <c r="C19" s="36">
        <f t="shared" ca="1" si="7"/>
        <v>5</v>
      </c>
      <c r="D19" s="37">
        <f t="shared" ca="1" si="0"/>
        <v>1.83E-2</v>
      </c>
      <c r="E19" s="38">
        <f t="shared" ca="1" si="2"/>
        <v>97285</v>
      </c>
      <c r="F19" s="39">
        <f t="shared" ca="1" si="3"/>
        <v>97285</v>
      </c>
      <c r="G19" s="40">
        <f t="shared" ca="1" si="8"/>
        <v>37762</v>
      </c>
      <c r="H19" s="40">
        <f t="shared" ca="1" si="9"/>
        <v>59523</v>
      </c>
      <c r="I19" s="41">
        <f t="shared" ca="1" si="10"/>
        <v>24702385</v>
      </c>
      <c r="J19" s="42"/>
      <c r="K19" s="43"/>
      <c r="L19" s="43"/>
      <c r="M19" s="44">
        <f t="shared" ca="1" si="4"/>
        <v>5000000</v>
      </c>
      <c r="N19" s="45">
        <f t="shared" ca="1" si="1"/>
        <v>29702385</v>
      </c>
      <c r="Q19" s="25">
        <f t="shared" ca="1" si="5"/>
        <v>37762</v>
      </c>
      <c r="R19" s="25">
        <f t="shared" ca="1" si="6"/>
        <v>59523</v>
      </c>
    </row>
    <row r="20" spans="2:22">
      <c r="B20" s="302"/>
      <c r="C20" s="36">
        <f t="shared" ca="1" si="7"/>
        <v>6</v>
      </c>
      <c r="D20" s="37">
        <f t="shared" ca="1" si="0"/>
        <v>1.83E-2</v>
      </c>
      <c r="E20" s="38">
        <f t="shared" ca="1" si="2"/>
        <v>214372</v>
      </c>
      <c r="F20" s="39">
        <f t="shared" ca="1" si="3"/>
        <v>97194</v>
      </c>
      <c r="G20" s="40">
        <f ca="1">IF(C20="","",ROUND(I19*D20/12,0))</f>
        <v>37671</v>
      </c>
      <c r="H20" s="40">
        <f t="shared" ca="1" si="9"/>
        <v>59523</v>
      </c>
      <c r="I20" s="41">
        <f t="shared" ca="1" si="10"/>
        <v>24642862</v>
      </c>
      <c r="J20" s="46">
        <f ca="1">IF(C20="","",K20+L20)</f>
        <v>117178</v>
      </c>
      <c r="K20" s="47">
        <f ca="1">IF(C20="","",ROUND(E3*D20/2,0))</f>
        <v>45750</v>
      </c>
      <c r="L20" s="48">
        <f ca="1">IF(C20="","",ROUNDDOWN(E3/E5/2,0))</f>
        <v>71428</v>
      </c>
      <c r="M20" s="44">
        <f ca="1">IF(C20="","",E3-L20)</f>
        <v>4928572</v>
      </c>
      <c r="N20" s="45">
        <f t="shared" ca="1" si="1"/>
        <v>29571434</v>
      </c>
      <c r="Q20" s="25">
        <f t="shared" ca="1" si="5"/>
        <v>83421</v>
      </c>
      <c r="R20" s="25">
        <f t="shared" ca="1" si="6"/>
        <v>130951</v>
      </c>
    </row>
    <row r="21" spans="2:22">
      <c r="B21" s="302"/>
      <c r="C21" s="36">
        <f t="shared" ca="1" si="7"/>
        <v>7</v>
      </c>
      <c r="D21" s="37">
        <f t="shared" ca="1" si="0"/>
        <v>1.83E-2</v>
      </c>
      <c r="E21" s="38">
        <f t="shared" ca="1" si="2"/>
        <v>97103</v>
      </c>
      <c r="F21" s="39">
        <f t="shared" ca="1" si="3"/>
        <v>97103</v>
      </c>
      <c r="G21" s="40">
        <f t="shared" ca="1" si="8"/>
        <v>37580</v>
      </c>
      <c r="H21" s="40">
        <f t="shared" ca="1" si="9"/>
        <v>59523</v>
      </c>
      <c r="I21" s="41">
        <f t="shared" ca="1" si="10"/>
        <v>24583339</v>
      </c>
      <c r="J21" s="42"/>
      <c r="K21" s="43"/>
      <c r="L21" s="43"/>
      <c r="M21" s="44">
        <f ca="1">IF(C21="","",M20)</f>
        <v>4928572</v>
      </c>
      <c r="N21" s="45">
        <f t="shared" ca="1" si="1"/>
        <v>29511911</v>
      </c>
      <c r="Q21" s="25">
        <f t="shared" ca="1" si="5"/>
        <v>37580</v>
      </c>
      <c r="R21" s="25">
        <f t="shared" ca="1" si="6"/>
        <v>59523</v>
      </c>
    </row>
    <row r="22" spans="2:22">
      <c r="B22" s="302"/>
      <c r="C22" s="36">
        <f t="shared" ca="1" si="7"/>
        <v>8</v>
      </c>
      <c r="D22" s="37">
        <f t="shared" ca="1" si="0"/>
        <v>1.83E-2</v>
      </c>
      <c r="E22" s="38">
        <f t="shared" ca="1" si="2"/>
        <v>97013</v>
      </c>
      <c r="F22" s="39">
        <f t="shared" ca="1" si="3"/>
        <v>97013</v>
      </c>
      <c r="G22" s="40">
        <f t="shared" ca="1" si="8"/>
        <v>37490</v>
      </c>
      <c r="H22" s="40">
        <f t="shared" ca="1" si="9"/>
        <v>59523</v>
      </c>
      <c r="I22" s="41">
        <f t="shared" ca="1" si="10"/>
        <v>24523816</v>
      </c>
      <c r="J22" s="42"/>
      <c r="K22" s="43"/>
      <c r="L22" s="43"/>
      <c r="M22" s="44">
        <f ca="1">IF(C22="","",M21)</f>
        <v>4928572</v>
      </c>
      <c r="N22" s="45">
        <f t="shared" ca="1" si="1"/>
        <v>29452388</v>
      </c>
      <c r="Q22" s="25">
        <f t="shared" ca="1" si="5"/>
        <v>37490</v>
      </c>
      <c r="R22" s="25">
        <f t="shared" ca="1" si="6"/>
        <v>59523</v>
      </c>
    </row>
    <row r="23" spans="2:22">
      <c r="B23" s="302"/>
      <c r="C23" s="36">
        <f t="shared" ca="1" si="7"/>
        <v>9</v>
      </c>
      <c r="D23" s="37">
        <f t="shared" ca="1" si="0"/>
        <v>1.83E-2</v>
      </c>
      <c r="E23" s="38">
        <f t="shared" ca="1" si="2"/>
        <v>96922</v>
      </c>
      <c r="F23" s="39">
        <f t="shared" ca="1" si="3"/>
        <v>96922</v>
      </c>
      <c r="G23" s="40">
        <f t="shared" ca="1" si="8"/>
        <v>37399</v>
      </c>
      <c r="H23" s="40">
        <f t="shared" ca="1" si="9"/>
        <v>59523</v>
      </c>
      <c r="I23" s="41">
        <f t="shared" ca="1" si="10"/>
        <v>24464293</v>
      </c>
      <c r="J23" s="42"/>
      <c r="K23" s="43"/>
      <c r="L23" s="43"/>
      <c r="M23" s="44">
        <f ca="1">IF(C23="","",M22)</f>
        <v>4928572</v>
      </c>
      <c r="N23" s="45">
        <f t="shared" ca="1" si="1"/>
        <v>29392865</v>
      </c>
      <c r="Q23" s="25">
        <f t="shared" ca="1" si="5"/>
        <v>37399</v>
      </c>
      <c r="R23" s="25">
        <f t="shared" ca="1" si="6"/>
        <v>59523</v>
      </c>
    </row>
    <row r="24" spans="2:22">
      <c r="B24" s="302"/>
      <c r="C24" s="36">
        <f t="shared" ca="1" si="7"/>
        <v>10</v>
      </c>
      <c r="D24" s="37">
        <f t="shared" ca="1" si="0"/>
        <v>1.83E-2</v>
      </c>
      <c r="E24" s="38">
        <f t="shared" ca="1" si="2"/>
        <v>96831</v>
      </c>
      <c r="F24" s="39">
        <f t="shared" ca="1" si="3"/>
        <v>96831</v>
      </c>
      <c r="G24" s="40">
        <f t="shared" ca="1" si="8"/>
        <v>37308</v>
      </c>
      <c r="H24" s="40">
        <f t="shared" ca="1" si="9"/>
        <v>59523</v>
      </c>
      <c r="I24" s="41">
        <f t="shared" ca="1" si="10"/>
        <v>24404770</v>
      </c>
      <c r="J24" s="42"/>
      <c r="K24" s="43"/>
      <c r="L24" s="43"/>
      <c r="M24" s="44">
        <f ca="1">IF(C24="","",M23)</f>
        <v>4928572</v>
      </c>
      <c r="N24" s="45">
        <f t="shared" ca="1" si="1"/>
        <v>29333342</v>
      </c>
      <c r="Q24" s="25">
        <f t="shared" ca="1" si="5"/>
        <v>37308</v>
      </c>
      <c r="R24" s="25">
        <f t="shared" ca="1" si="6"/>
        <v>59523</v>
      </c>
    </row>
    <row r="25" spans="2:22">
      <c r="B25" s="302"/>
      <c r="C25" s="36">
        <f t="shared" ca="1" si="7"/>
        <v>11</v>
      </c>
      <c r="D25" s="37">
        <f ca="1">D26</f>
        <v>1.83E-2</v>
      </c>
      <c r="E25" s="38">
        <f t="shared" ca="1" si="2"/>
        <v>96740</v>
      </c>
      <c r="F25" s="39">
        <f t="shared" ca="1" si="3"/>
        <v>96740</v>
      </c>
      <c r="G25" s="40">
        <f t="shared" ca="1" si="8"/>
        <v>37217</v>
      </c>
      <c r="H25" s="40">
        <f t="shared" ca="1" si="9"/>
        <v>59523</v>
      </c>
      <c r="I25" s="41">
        <f t="shared" ca="1" si="10"/>
        <v>24345247</v>
      </c>
      <c r="J25" s="42"/>
      <c r="K25" s="43"/>
      <c r="L25" s="43"/>
      <c r="M25" s="44">
        <f ca="1">IF(C25="","",M24)</f>
        <v>4928572</v>
      </c>
      <c r="N25" s="45">
        <f t="shared" ca="1" si="1"/>
        <v>29273819</v>
      </c>
      <c r="P25" s="25">
        <f ca="1">IF(C25="","",G25+K25)</f>
        <v>37217</v>
      </c>
      <c r="Q25" s="25">
        <f ca="1">IF(C25="","",H25+L25)</f>
        <v>59523</v>
      </c>
      <c r="R25" s="70"/>
      <c r="U25" s="66"/>
      <c r="V25" s="9"/>
    </row>
    <row r="26" spans="2:22">
      <c r="B26" s="303"/>
      <c r="C26" s="49">
        <f t="shared" ca="1" si="7"/>
        <v>12</v>
      </c>
      <c r="D26" s="50">
        <f ca="1">IF(C26="","",VLOOKUP(C26/12,$H$3:$J$9,3,TRUE))</f>
        <v>1.83E-2</v>
      </c>
      <c r="E26" s="51">
        <f t="shared" ca="1" si="2"/>
        <v>213174</v>
      </c>
      <c r="F26" s="52">
        <f t="shared" ca="1" si="3"/>
        <v>96650</v>
      </c>
      <c r="G26" s="53">
        <f t="shared" ca="1" si="8"/>
        <v>37127</v>
      </c>
      <c r="H26" s="53">
        <f ca="1">IF(C26="","",IF($E$5*12=C26,I25,H25))</f>
        <v>59523</v>
      </c>
      <c r="I26" s="54">
        <f t="shared" ca="1" si="10"/>
        <v>24285724</v>
      </c>
      <c r="J26" s="52">
        <f ca="1">IF(C26="","",K26+L26)</f>
        <v>116524</v>
      </c>
      <c r="K26" s="56">
        <f ca="1">IF(C26="","",ROUND(M20*D26/2,0))</f>
        <v>45096</v>
      </c>
      <c r="L26" s="57">
        <f ca="1">IF(C26="","",IF($E$5*2=C26/6,M25,L20))</f>
        <v>71428</v>
      </c>
      <c r="M26" s="58">
        <f ca="1">IF(C26="","",M20-L26)</f>
        <v>4857144</v>
      </c>
      <c r="N26" s="59">
        <f t="shared" ca="1" si="1"/>
        <v>29142868</v>
      </c>
      <c r="P26" s="25">
        <f ca="1">IF(C26="","",G26+K26)</f>
        <v>82223</v>
      </c>
      <c r="Q26" s="25">
        <f ca="1">IF(C26="","",H26+L26)</f>
        <v>130951</v>
      </c>
      <c r="R26" s="70"/>
      <c r="U26" s="66"/>
      <c r="V26" s="9"/>
    </row>
    <row r="27" spans="2:22">
      <c r="B27" s="298" t="str">
        <f ca="1">IF(C27="","",C38/12&amp;"年目")</f>
        <v>2年目</v>
      </c>
      <c r="C27" s="26">
        <f t="shared" ca="1" si="7"/>
        <v>13</v>
      </c>
      <c r="D27" s="27">
        <f t="shared" ref="D27:D36" ca="1" si="11">D28</f>
        <v>1.83E-2</v>
      </c>
      <c r="E27" s="28">
        <f t="shared" ca="1" si="2"/>
        <v>96559</v>
      </c>
      <c r="F27" s="29">
        <f t="shared" ca="1" si="3"/>
        <v>96559</v>
      </c>
      <c r="G27" s="30">
        <f t="shared" ca="1" si="8"/>
        <v>37036</v>
      </c>
      <c r="H27" s="30">
        <f ca="1">IF(C27="","",H26)</f>
        <v>59523</v>
      </c>
      <c r="I27" s="31">
        <f t="shared" ca="1" si="10"/>
        <v>24226201</v>
      </c>
      <c r="J27" s="32"/>
      <c r="K27" s="33"/>
      <c r="L27" s="33"/>
      <c r="M27" s="34">
        <f ca="1">IF(C27="","",M26)</f>
        <v>4857144</v>
      </c>
      <c r="N27" s="60">
        <f t="shared" ca="1" si="1"/>
        <v>29083345</v>
      </c>
      <c r="Q27" s="25">
        <f t="shared" ca="1" si="5"/>
        <v>37036</v>
      </c>
      <c r="R27" s="25">
        <f t="shared" ca="1" si="6"/>
        <v>59523</v>
      </c>
    </row>
    <row r="28" spans="2:22">
      <c r="B28" s="302"/>
      <c r="C28" s="36">
        <f t="shared" ca="1" si="7"/>
        <v>14</v>
      </c>
      <c r="D28" s="37">
        <f t="shared" ca="1" si="11"/>
        <v>1.83E-2</v>
      </c>
      <c r="E28" s="38">
        <f t="shared" ca="1" si="2"/>
        <v>96468</v>
      </c>
      <c r="F28" s="39">
        <f t="shared" ca="1" si="3"/>
        <v>96468</v>
      </c>
      <c r="G28" s="40">
        <f t="shared" ca="1" si="8"/>
        <v>36945</v>
      </c>
      <c r="H28" s="40">
        <f ca="1">IF(C28="","",H27)</f>
        <v>59523</v>
      </c>
      <c r="I28" s="41">
        <f t="shared" ca="1" si="10"/>
        <v>24166678</v>
      </c>
      <c r="J28" s="42"/>
      <c r="K28" s="43"/>
      <c r="L28" s="43"/>
      <c r="M28" s="44">
        <f t="shared" ref="M28:M31" ca="1" si="12">IF(C28="","",M27)</f>
        <v>4857144</v>
      </c>
      <c r="N28" s="61">
        <f t="shared" ca="1" si="1"/>
        <v>29023822</v>
      </c>
      <c r="Q28" s="25">
        <f t="shared" ca="1" si="5"/>
        <v>36945</v>
      </c>
      <c r="R28" s="25">
        <f t="shared" ca="1" si="6"/>
        <v>59523</v>
      </c>
    </row>
    <row r="29" spans="2:22">
      <c r="B29" s="302"/>
      <c r="C29" s="36">
        <f t="shared" ca="1" si="7"/>
        <v>15</v>
      </c>
      <c r="D29" s="37">
        <f t="shared" ca="1" si="11"/>
        <v>1.83E-2</v>
      </c>
      <c r="E29" s="38">
        <f t="shared" ca="1" si="2"/>
        <v>96377</v>
      </c>
      <c r="F29" s="39">
        <f t="shared" ca="1" si="3"/>
        <v>96377</v>
      </c>
      <c r="G29" s="40">
        <f t="shared" ca="1" si="8"/>
        <v>36854</v>
      </c>
      <c r="H29" s="40">
        <f t="shared" ca="1" si="9"/>
        <v>59523</v>
      </c>
      <c r="I29" s="41">
        <f t="shared" ca="1" si="10"/>
        <v>24107155</v>
      </c>
      <c r="J29" s="42"/>
      <c r="K29" s="43"/>
      <c r="L29" s="43"/>
      <c r="M29" s="44">
        <f t="shared" ca="1" si="12"/>
        <v>4857144</v>
      </c>
      <c r="N29" s="61">
        <f t="shared" ca="1" si="1"/>
        <v>28964299</v>
      </c>
      <c r="Q29" s="25">
        <f t="shared" ca="1" si="5"/>
        <v>36854</v>
      </c>
      <c r="R29" s="25">
        <f t="shared" ca="1" si="6"/>
        <v>59523</v>
      </c>
    </row>
    <row r="30" spans="2:22">
      <c r="B30" s="302"/>
      <c r="C30" s="36">
        <f t="shared" ca="1" si="7"/>
        <v>16</v>
      </c>
      <c r="D30" s="37">
        <f t="shared" ca="1" si="11"/>
        <v>1.83E-2</v>
      </c>
      <c r="E30" s="38">
        <f t="shared" ca="1" si="2"/>
        <v>96286</v>
      </c>
      <c r="F30" s="39">
        <f t="shared" ca="1" si="3"/>
        <v>96286</v>
      </c>
      <c r="G30" s="40">
        <f t="shared" ca="1" si="8"/>
        <v>36763</v>
      </c>
      <c r="H30" s="40">
        <f t="shared" ca="1" si="9"/>
        <v>59523</v>
      </c>
      <c r="I30" s="41">
        <f t="shared" ca="1" si="10"/>
        <v>24047632</v>
      </c>
      <c r="J30" s="42"/>
      <c r="K30" s="43"/>
      <c r="L30" s="43"/>
      <c r="M30" s="44">
        <f t="shared" ca="1" si="12"/>
        <v>4857144</v>
      </c>
      <c r="N30" s="61">
        <f t="shared" ca="1" si="1"/>
        <v>28904776</v>
      </c>
      <c r="Q30" s="25">
        <f t="shared" ca="1" si="5"/>
        <v>36763</v>
      </c>
      <c r="R30" s="25">
        <f t="shared" ca="1" si="6"/>
        <v>59523</v>
      </c>
    </row>
    <row r="31" spans="2:22">
      <c r="B31" s="302"/>
      <c r="C31" s="36">
        <f t="shared" ca="1" si="7"/>
        <v>17</v>
      </c>
      <c r="D31" s="37">
        <f t="shared" ca="1" si="11"/>
        <v>1.83E-2</v>
      </c>
      <c r="E31" s="38">
        <f t="shared" ca="1" si="2"/>
        <v>96196</v>
      </c>
      <c r="F31" s="39">
        <f t="shared" ca="1" si="3"/>
        <v>96196</v>
      </c>
      <c r="G31" s="40">
        <f t="shared" ca="1" si="8"/>
        <v>36673</v>
      </c>
      <c r="H31" s="40">
        <f t="shared" ca="1" si="9"/>
        <v>59523</v>
      </c>
      <c r="I31" s="41">
        <f t="shared" ca="1" si="10"/>
        <v>23988109</v>
      </c>
      <c r="J31" s="42"/>
      <c r="K31" s="43"/>
      <c r="L31" s="43"/>
      <c r="M31" s="44">
        <f t="shared" ca="1" si="12"/>
        <v>4857144</v>
      </c>
      <c r="N31" s="61">
        <f t="shared" ca="1" si="1"/>
        <v>28845253</v>
      </c>
      <c r="Q31" s="25">
        <f t="shared" ca="1" si="5"/>
        <v>36673</v>
      </c>
      <c r="R31" s="25">
        <f t="shared" ca="1" si="6"/>
        <v>59523</v>
      </c>
    </row>
    <row r="32" spans="2:22">
      <c r="B32" s="302"/>
      <c r="C32" s="36">
        <f t="shared" ca="1" si="7"/>
        <v>18</v>
      </c>
      <c r="D32" s="37">
        <f t="shared" ca="1" si="11"/>
        <v>1.83E-2</v>
      </c>
      <c r="E32" s="38">
        <f t="shared" ca="1" si="2"/>
        <v>211976</v>
      </c>
      <c r="F32" s="39">
        <f t="shared" ca="1" si="3"/>
        <v>96105</v>
      </c>
      <c r="G32" s="40">
        <f t="shared" ca="1" si="8"/>
        <v>36582</v>
      </c>
      <c r="H32" s="40">
        <f t="shared" ca="1" si="9"/>
        <v>59523</v>
      </c>
      <c r="I32" s="41">
        <f t="shared" ca="1" si="10"/>
        <v>23928586</v>
      </c>
      <c r="J32" s="46">
        <f ca="1">IF(C32="","",K32+L32)</f>
        <v>115871</v>
      </c>
      <c r="K32" s="47">
        <f ca="1">IF(C32="","",ROUND(M31*D32/2,0))</f>
        <v>44443</v>
      </c>
      <c r="L32" s="48">
        <f ca="1">IF(C32="","",IF($E$5*2=C32/6,M31,L26))</f>
        <v>71428</v>
      </c>
      <c r="M32" s="44">
        <f ca="1">IF(C32="","",M26-L32)</f>
        <v>4785716</v>
      </c>
      <c r="N32" s="61">
        <f t="shared" ca="1" si="1"/>
        <v>28714302</v>
      </c>
      <c r="Q32" s="25">
        <f t="shared" ca="1" si="5"/>
        <v>81025</v>
      </c>
      <c r="R32" s="25">
        <f t="shared" ca="1" si="6"/>
        <v>130951</v>
      </c>
    </row>
    <row r="33" spans="2:22">
      <c r="B33" s="302"/>
      <c r="C33" s="36">
        <f t="shared" ca="1" si="7"/>
        <v>19</v>
      </c>
      <c r="D33" s="37">
        <f t="shared" ca="1" si="11"/>
        <v>1.83E-2</v>
      </c>
      <c r="E33" s="38">
        <f t="shared" ca="1" si="2"/>
        <v>96014</v>
      </c>
      <c r="F33" s="39">
        <f t="shared" ca="1" si="3"/>
        <v>96014</v>
      </c>
      <c r="G33" s="40">
        <f t="shared" ca="1" si="8"/>
        <v>36491</v>
      </c>
      <c r="H33" s="40">
        <f t="shared" ca="1" si="9"/>
        <v>59523</v>
      </c>
      <c r="I33" s="41">
        <f t="shared" ca="1" si="10"/>
        <v>23869063</v>
      </c>
      <c r="J33" s="42"/>
      <c r="K33" s="43"/>
      <c r="L33" s="43"/>
      <c r="M33" s="44">
        <f ca="1">IF(C33="","",M32)</f>
        <v>4785716</v>
      </c>
      <c r="N33" s="61">
        <f t="shared" ca="1" si="1"/>
        <v>28654779</v>
      </c>
      <c r="Q33" s="25">
        <f t="shared" ca="1" si="5"/>
        <v>36491</v>
      </c>
      <c r="R33" s="25">
        <f t="shared" ca="1" si="6"/>
        <v>59523</v>
      </c>
    </row>
    <row r="34" spans="2:22">
      <c r="B34" s="302"/>
      <c r="C34" s="36">
        <f t="shared" ca="1" si="7"/>
        <v>20</v>
      </c>
      <c r="D34" s="37">
        <f t="shared" ca="1" si="11"/>
        <v>1.83E-2</v>
      </c>
      <c r="E34" s="38">
        <f t="shared" ca="1" si="2"/>
        <v>95923</v>
      </c>
      <c r="F34" s="39">
        <f t="shared" ca="1" si="3"/>
        <v>95923</v>
      </c>
      <c r="G34" s="40">
        <f t="shared" ca="1" si="8"/>
        <v>36400</v>
      </c>
      <c r="H34" s="40">
        <f t="shared" ca="1" si="9"/>
        <v>59523</v>
      </c>
      <c r="I34" s="41">
        <f t="shared" ca="1" si="10"/>
        <v>23809540</v>
      </c>
      <c r="J34" s="42"/>
      <c r="K34" s="43"/>
      <c r="L34" s="43"/>
      <c r="M34" s="44">
        <f ca="1">IF(C34="","",M33)</f>
        <v>4785716</v>
      </c>
      <c r="N34" s="61">
        <f t="shared" ca="1" si="1"/>
        <v>28595256</v>
      </c>
      <c r="Q34" s="25">
        <f t="shared" ca="1" si="5"/>
        <v>36400</v>
      </c>
      <c r="R34" s="25">
        <f t="shared" ca="1" si="6"/>
        <v>59523</v>
      </c>
    </row>
    <row r="35" spans="2:22">
      <c r="B35" s="302"/>
      <c r="C35" s="36">
        <f t="shared" ca="1" si="7"/>
        <v>21</v>
      </c>
      <c r="D35" s="37">
        <f t="shared" ca="1" si="11"/>
        <v>1.83E-2</v>
      </c>
      <c r="E35" s="38">
        <f t="shared" ca="1" si="2"/>
        <v>95833</v>
      </c>
      <c r="F35" s="39">
        <f t="shared" ca="1" si="3"/>
        <v>95833</v>
      </c>
      <c r="G35" s="40">
        <f t="shared" ca="1" si="8"/>
        <v>36310</v>
      </c>
      <c r="H35" s="40">
        <f t="shared" ca="1" si="9"/>
        <v>59523</v>
      </c>
      <c r="I35" s="41">
        <f t="shared" ca="1" si="10"/>
        <v>23750017</v>
      </c>
      <c r="J35" s="42"/>
      <c r="K35" s="43"/>
      <c r="L35" s="43"/>
      <c r="M35" s="44">
        <f ca="1">IF(C35="","",M34)</f>
        <v>4785716</v>
      </c>
      <c r="N35" s="61">
        <f t="shared" ca="1" si="1"/>
        <v>28535733</v>
      </c>
      <c r="Q35" s="25">
        <f t="shared" ca="1" si="5"/>
        <v>36310</v>
      </c>
      <c r="R35" s="25">
        <f t="shared" ca="1" si="6"/>
        <v>59523</v>
      </c>
    </row>
    <row r="36" spans="2:22">
      <c r="B36" s="302"/>
      <c r="C36" s="36">
        <f t="shared" ca="1" si="7"/>
        <v>22</v>
      </c>
      <c r="D36" s="37">
        <f t="shared" ca="1" si="11"/>
        <v>1.83E-2</v>
      </c>
      <c r="E36" s="38">
        <f t="shared" ca="1" si="2"/>
        <v>95742</v>
      </c>
      <c r="F36" s="39">
        <f t="shared" ca="1" si="3"/>
        <v>95742</v>
      </c>
      <c r="G36" s="40">
        <f t="shared" ca="1" si="8"/>
        <v>36219</v>
      </c>
      <c r="H36" s="40">
        <f t="shared" ca="1" si="9"/>
        <v>59523</v>
      </c>
      <c r="I36" s="41">
        <f t="shared" ca="1" si="10"/>
        <v>23690494</v>
      </c>
      <c r="J36" s="42"/>
      <c r="K36" s="43"/>
      <c r="L36" s="43"/>
      <c r="M36" s="44">
        <f ca="1">IF(C36="","",M35)</f>
        <v>4785716</v>
      </c>
      <c r="N36" s="61">
        <f t="shared" ca="1" si="1"/>
        <v>28476210</v>
      </c>
      <c r="Q36" s="25">
        <f t="shared" ca="1" si="5"/>
        <v>36219</v>
      </c>
      <c r="R36" s="25">
        <f t="shared" ca="1" si="6"/>
        <v>59523</v>
      </c>
    </row>
    <row r="37" spans="2:22">
      <c r="B37" s="302"/>
      <c r="C37" s="36">
        <f t="shared" ca="1" si="7"/>
        <v>23</v>
      </c>
      <c r="D37" s="37">
        <f ca="1">D38</f>
        <v>1.83E-2</v>
      </c>
      <c r="E37" s="38">
        <f t="shared" ca="1" si="2"/>
        <v>95651</v>
      </c>
      <c r="F37" s="39">
        <f t="shared" ca="1" si="3"/>
        <v>95651</v>
      </c>
      <c r="G37" s="40">
        <f t="shared" ca="1" si="8"/>
        <v>36128</v>
      </c>
      <c r="H37" s="40">
        <f t="shared" ca="1" si="9"/>
        <v>59523</v>
      </c>
      <c r="I37" s="41">
        <f t="shared" ca="1" si="10"/>
        <v>23630971</v>
      </c>
      <c r="J37" s="42"/>
      <c r="K37" s="43"/>
      <c r="L37" s="43"/>
      <c r="M37" s="44">
        <f ca="1">IF(C37="","",M36)</f>
        <v>4785716</v>
      </c>
      <c r="N37" s="61">
        <f t="shared" ca="1" si="1"/>
        <v>28416687</v>
      </c>
      <c r="Q37" s="25">
        <f t="shared" ca="1" si="5"/>
        <v>36128</v>
      </c>
      <c r="R37" s="25">
        <f t="shared" ca="1" si="6"/>
        <v>59523</v>
      </c>
    </row>
    <row r="38" spans="2:22">
      <c r="B38" s="303"/>
      <c r="C38" s="49">
        <f t="shared" ca="1" si="7"/>
        <v>24</v>
      </c>
      <c r="D38" s="50">
        <f ca="1">IF(C38="","",VLOOKUP(C38/12,$H$3:$J$9,3,TRUE))</f>
        <v>1.83E-2</v>
      </c>
      <c r="E38" s="51">
        <f t="shared" ca="1" si="2"/>
        <v>210777</v>
      </c>
      <c r="F38" s="52">
        <f t="shared" ca="1" si="3"/>
        <v>95560</v>
      </c>
      <c r="G38" s="53">
        <f t="shared" ca="1" si="8"/>
        <v>36037</v>
      </c>
      <c r="H38" s="53">
        <f ca="1">IF(C38="","",IF($E$5*12=C38,I37,H37))</f>
        <v>59523</v>
      </c>
      <c r="I38" s="54">
        <f t="shared" ca="1" si="10"/>
        <v>23571448</v>
      </c>
      <c r="J38" s="52">
        <f ca="1">IF(C38="","",K38+L38)</f>
        <v>115217</v>
      </c>
      <c r="K38" s="56">
        <f ca="1">IF(C38="","",ROUND(M32*D38/2,0))</f>
        <v>43789</v>
      </c>
      <c r="L38" s="57">
        <f ca="1">IF(C38="","",IF($E$5*2=C38/6,M37,L32))</f>
        <v>71428</v>
      </c>
      <c r="M38" s="58">
        <f ca="1">IF(C38="","",M32-L38)</f>
        <v>4714288</v>
      </c>
      <c r="N38" s="62">
        <f t="shared" ca="1" si="1"/>
        <v>28285736</v>
      </c>
      <c r="Q38" s="25">
        <f t="shared" ca="1" si="5"/>
        <v>79826</v>
      </c>
      <c r="R38" s="25">
        <f t="shared" ca="1" si="6"/>
        <v>130951</v>
      </c>
    </row>
    <row r="39" spans="2:22">
      <c r="B39" s="286" t="str">
        <f ca="1">IF(C39="","",C50/12&amp;"年目")</f>
        <v>3年目</v>
      </c>
      <c r="C39" s="26">
        <f t="shared" ca="1" si="7"/>
        <v>25</v>
      </c>
      <c r="D39" s="27">
        <f t="shared" ref="D39:D102" ca="1" si="13">D40</f>
        <v>1.83E-2</v>
      </c>
      <c r="E39" s="28">
        <f t="shared" ca="1" si="2"/>
        <v>95469</v>
      </c>
      <c r="F39" s="29">
        <f t="shared" ca="1" si="3"/>
        <v>95469</v>
      </c>
      <c r="G39" s="30">
        <f t="shared" ca="1" si="8"/>
        <v>35946</v>
      </c>
      <c r="H39" s="30">
        <f t="shared" ref="H39:H40" ca="1" si="14">IF(C39="","",H38)</f>
        <v>59523</v>
      </c>
      <c r="I39" s="31">
        <f t="shared" ca="1" si="10"/>
        <v>23511925</v>
      </c>
      <c r="J39" s="32"/>
      <c r="K39" s="33"/>
      <c r="L39" s="33"/>
      <c r="M39" s="34">
        <f t="shared" ref="M39:M43" ca="1" si="15">IF(C39="","",M38)</f>
        <v>4714288</v>
      </c>
      <c r="N39" s="60">
        <f t="shared" ca="1" si="1"/>
        <v>28226213</v>
      </c>
      <c r="Q39" s="25">
        <f t="shared" ca="1" si="5"/>
        <v>35946</v>
      </c>
      <c r="R39" s="25">
        <f t="shared" ca="1" si="6"/>
        <v>59523</v>
      </c>
    </row>
    <row r="40" spans="2:22">
      <c r="B40" s="287"/>
      <c r="C40" s="36">
        <f t="shared" ca="1" si="7"/>
        <v>26</v>
      </c>
      <c r="D40" s="37">
        <f t="shared" ca="1" si="13"/>
        <v>1.83E-2</v>
      </c>
      <c r="E40" s="38">
        <f t="shared" ca="1" si="2"/>
        <v>95379</v>
      </c>
      <c r="F40" s="39">
        <f t="shared" ca="1" si="3"/>
        <v>95379</v>
      </c>
      <c r="G40" s="40">
        <f t="shared" ca="1" si="8"/>
        <v>35856</v>
      </c>
      <c r="H40" s="40">
        <f t="shared" ca="1" si="14"/>
        <v>59523</v>
      </c>
      <c r="I40" s="41">
        <f t="shared" ca="1" si="10"/>
        <v>23452402</v>
      </c>
      <c r="J40" s="42"/>
      <c r="K40" s="43"/>
      <c r="L40" s="43"/>
      <c r="M40" s="44">
        <f t="shared" ca="1" si="15"/>
        <v>4714288</v>
      </c>
      <c r="N40" s="61">
        <f t="shared" ca="1" si="1"/>
        <v>28166690</v>
      </c>
      <c r="Q40" s="25">
        <f t="shared" ca="1" si="5"/>
        <v>35856</v>
      </c>
      <c r="R40" s="25">
        <f t="shared" ca="1" si="6"/>
        <v>59523</v>
      </c>
    </row>
    <row r="41" spans="2:22">
      <c r="B41" s="287"/>
      <c r="C41" s="36">
        <f t="shared" ca="1" si="7"/>
        <v>27</v>
      </c>
      <c r="D41" s="37">
        <f t="shared" ca="1" si="13"/>
        <v>1.83E-2</v>
      </c>
      <c r="E41" s="38">
        <f t="shared" ca="1" si="2"/>
        <v>95288</v>
      </c>
      <c r="F41" s="39">
        <f t="shared" ca="1" si="3"/>
        <v>95288</v>
      </c>
      <c r="G41" s="40">
        <f t="shared" ca="1" si="8"/>
        <v>35765</v>
      </c>
      <c r="H41" s="40">
        <f t="shared" ca="1" si="9"/>
        <v>59523</v>
      </c>
      <c r="I41" s="41">
        <f t="shared" ca="1" si="10"/>
        <v>23392879</v>
      </c>
      <c r="J41" s="42"/>
      <c r="K41" s="43"/>
      <c r="L41" s="43"/>
      <c r="M41" s="44">
        <f t="shared" ca="1" si="15"/>
        <v>4714288</v>
      </c>
      <c r="N41" s="61">
        <f t="shared" ca="1" si="1"/>
        <v>28107167</v>
      </c>
      <c r="Q41" s="25">
        <f t="shared" ca="1" si="5"/>
        <v>35765</v>
      </c>
      <c r="R41" s="25">
        <f t="shared" ca="1" si="6"/>
        <v>59523</v>
      </c>
    </row>
    <row r="42" spans="2:22">
      <c r="B42" s="287"/>
      <c r="C42" s="36">
        <f t="shared" ca="1" si="7"/>
        <v>28</v>
      </c>
      <c r="D42" s="37">
        <f t="shared" ca="1" si="13"/>
        <v>1.83E-2</v>
      </c>
      <c r="E42" s="38">
        <f t="shared" ca="1" si="2"/>
        <v>95197</v>
      </c>
      <c r="F42" s="39">
        <f t="shared" ca="1" si="3"/>
        <v>95197</v>
      </c>
      <c r="G42" s="40">
        <f t="shared" ca="1" si="8"/>
        <v>35674</v>
      </c>
      <c r="H42" s="40">
        <f t="shared" ca="1" si="9"/>
        <v>59523</v>
      </c>
      <c r="I42" s="41">
        <f t="shared" ca="1" si="10"/>
        <v>23333356</v>
      </c>
      <c r="J42" s="42"/>
      <c r="K42" s="43"/>
      <c r="L42" s="43"/>
      <c r="M42" s="44">
        <f t="shared" ca="1" si="15"/>
        <v>4714288</v>
      </c>
      <c r="N42" s="61">
        <f t="shared" ca="1" si="1"/>
        <v>28047644</v>
      </c>
      <c r="Q42" s="25">
        <f t="shared" ca="1" si="5"/>
        <v>35674</v>
      </c>
      <c r="R42" s="25">
        <f t="shared" ca="1" si="6"/>
        <v>59523</v>
      </c>
    </row>
    <row r="43" spans="2:22">
      <c r="B43" s="287"/>
      <c r="C43" s="36">
        <f t="shared" ca="1" si="7"/>
        <v>29</v>
      </c>
      <c r="D43" s="37">
        <f t="shared" ca="1" si="13"/>
        <v>1.83E-2</v>
      </c>
      <c r="E43" s="38">
        <f t="shared" ca="1" si="2"/>
        <v>95106</v>
      </c>
      <c r="F43" s="39">
        <f t="shared" ca="1" si="3"/>
        <v>95106</v>
      </c>
      <c r="G43" s="40">
        <f t="shared" ca="1" si="8"/>
        <v>35583</v>
      </c>
      <c r="H43" s="40">
        <f t="shared" ca="1" si="9"/>
        <v>59523</v>
      </c>
      <c r="I43" s="41">
        <f t="shared" ca="1" si="10"/>
        <v>23273833</v>
      </c>
      <c r="J43" s="42"/>
      <c r="K43" s="43"/>
      <c r="L43" s="43"/>
      <c r="M43" s="44">
        <f t="shared" ca="1" si="15"/>
        <v>4714288</v>
      </c>
      <c r="N43" s="61">
        <f t="shared" ca="1" si="1"/>
        <v>27988121</v>
      </c>
      <c r="Q43" s="25">
        <f t="shared" ca="1" si="5"/>
        <v>35583</v>
      </c>
      <c r="R43" s="25">
        <f t="shared" ca="1" si="6"/>
        <v>59523</v>
      </c>
    </row>
    <row r="44" spans="2:22">
      <c r="B44" s="287"/>
      <c r="C44" s="36">
        <f t="shared" ca="1" si="7"/>
        <v>30</v>
      </c>
      <c r="D44" s="37">
        <f t="shared" ca="1" si="13"/>
        <v>1.83E-2</v>
      </c>
      <c r="E44" s="38">
        <f t="shared" ca="1" si="2"/>
        <v>209580</v>
      </c>
      <c r="F44" s="39">
        <f t="shared" ca="1" si="3"/>
        <v>95016</v>
      </c>
      <c r="G44" s="40">
        <f t="shared" ca="1" si="8"/>
        <v>35493</v>
      </c>
      <c r="H44" s="40">
        <f t="shared" ca="1" si="9"/>
        <v>59523</v>
      </c>
      <c r="I44" s="41">
        <f t="shared" ca="1" si="10"/>
        <v>23214310</v>
      </c>
      <c r="J44" s="46">
        <f t="shared" ref="J44" ca="1" si="16">IF(C44="","",K44+L44)</f>
        <v>114564</v>
      </c>
      <c r="K44" s="47">
        <f t="shared" ref="K44" ca="1" si="17">IF(C44="","",ROUND(M43*D44/2,0))</f>
        <v>43136</v>
      </c>
      <c r="L44" s="48">
        <f t="shared" ref="L44" ca="1" si="18">IF(C44="","",IF($E$5*2=C44/6,M43,L38))</f>
        <v>71428</v>
      </c>
      <c r="M44" s="44">
        <f t="shared" ref="M44" ca="1" si="19">IF(C44="","",M38-L44)</f>
        <v>4642860</v>
      </c>
      <c r="N44" s="61">
        <f t="shared" ca="1" si="1"/>
        <v>27857170</v>
      </c>
      <c r="P44" s="25">
        <f ca="1">IF(C44="","",G44+K44)</f>
        <v>78629</v>
      </c>
      <c r="Q44" s="25">
        <f ca="1">IF(C44="","",H44+L44)</f>
        <v>130951</v>
      </c>
      <c r="R44" s="70"/>
      <c r="U44" s="66"/>
      <c r="V44" s="9"/>
    </row>
    <row r="45" spans="2:22">
      <c r="B45" s="287"/>
      <c r="C45" s="36">
        <f t="shared" ca="1" si="7"/>
        <v>31</v>
      </c>
      <c r="D45" s="37">
        <f t="shared" ca="1" si="13"/>
        <v>1.83E-2</v>
      </c>
      <c r="E45" s="38">
        <f t="shared" ca="1" si="2"/>
        <v>94925</v>
      </c>
      <c r="F45" s="39">
        <f t="shared" ca="1" si="3"/>
        <v>94925</v>
      </c>
      <c r="G45" s="40">
        <f t="shared" ca="1" si="8"/>
        <v>35402</v>
      </c>
      <c r="H45" s="40">
        <f t="shared" ca="1" si="9"/>
        <v>59523</v>
      </c>
      <c r="I45" s="41">
        <f t="shared" ca="1" si="10"/>
        <v>23154787</v>
      </c>
      <c r="J45" s="42"/>
      <c r="K45" s="43"/>
      <c r="L45" s="43"/>
      <c r="M45" s="44">
        <f t="shared" ref="M45:M49" ca="1" si="20">IF(C45="","",M44)</f>
        <v>4642860</v>
      </c>
      <c r="N45" s="61">
        <f t="shared" ca="1" si="1"/>
        <v>27797647</v>
      </c>
      <c r="P45" s="25">
        <f ca="1">IF(C45="","",G45+K45)</f>
        <v>35402</v>
      </c>
      <c r="Q45" s="25">
        <f ca="1">IF(C45="","",H45+L45)</f>
        <v>59523</v>
      </c>
      <c r="R45" s="70"/>
      <c r="U45" s="66"/>
      <c r="V45" s="9"/>
    </row>
    <row r="46" spans="2:22">
      <c r="B46" s="287"/>
      <c r="C46" s="36">
        <f t="shared" ca="1" si="7"/>
        <v>32</v>
      </c>
      <c r="D46" s="37">
        <f t="shared" ca="1" si="13"/>
        <v>1.83E-2</v>
      </c>
      <c r="E46" s="38">
        <f t="shared" ca="1" si="2"/>
        <v>94834</v>
      </c>
      <c r="F46" s="39">
        <f t="shared" ca="1" si="3"/>
        <v>94834</v>
      </c>
      <c r="G46" s="40">
        <f t="shared" ca="1" si="8"/>
        <v>35311</v>
      </c>
      <c r="H46" s="40">
        <f t="shared" ca="1" si="9"/>
        <v>59523</v>
      </c>
      <c r="I46" s="41">
        <f t="shared" ca="1" si="10"/>
        <v>23095264</v>
      </c>
      <c r="J46" s="42"/>
      <c r="K46" s="43"/>
      <c r="L46" s="43"/>
      <c r="M46" s="44">
        <f t="shared" ca="1" si="20"/>
        <v>4642860</v>
      </c>
      <c r="N46" s="61">
        <f t="shared" ca="1" si="1"/>
        <v>27738124</v>
      </c>
      <c r="Q46" s="25">
        <f t="shared" ca="1" si="5"/>
        <v>35311</v>
      </c>
      <c r="R46" s="25">
        <f t="shared" ca="1" si="6"/>
        <v>59523</v>
      </c>
    </row>
    <row r="47" spans="2:22">
      <c r="B47" s="287"/>
      <c r="C47" s="36">
        <f t="shared" ca="1" si="7"/>
        <v>33</v>
      </c>
      <c r="D47" s="37">
        <f t="shared" ca="1" si="13"/>
        <v>1.83E-2</v>
      </c>
      <c r="E47" s="38">
        <f t="shared" ca="1" si="2"/>
        <v>94743</v>
      </c>
      <c r="F47" s="39">
        <f t="shared" ca="1" si="3"/>
        <v>94743</v>
      </c>
      <c r="G47" s="40">
        <f t="shared" ca="1" si="8"/>
        <v>35220</v>
      </c>
      <c r="H47" s="40">
        <f t="shared" ca="1" si="9"/>
        <v>59523</v>
      </c>
      <c r="I47" s="41">
        <f t="shared" ca="1" si="10"/>
        <v>23035741</v>
      </c>
      <c r="J47" s="42"/>
      <c r="K47" s="43"/>
      <c r="L47" s="43"/>
      <c r="M47" s="44">
        <f t="shared" ca="1" si="20"/>
        <v>4642860</v>
      </c>
      <c r="N47" s="61">
        <f t="shared" ca="1" si="1"/>
        <v>27678601</v>
      </c>
      <c r="Q47" s="25">
        <f t="shared" ca="1" si="5"/>
        <v>35220</v>
      </c>
      <c r="R47" s="25">
        <f t="shared" ca="1" si="6"/>
        <v>59523</v>
      </c>
    </row>
    <row r="48" spans="2:22">
      <c r="B48" s="287"/>
      <c r="C48" s="36">
        <f t="shared" ca="1" si="7"/>
        <v>34</v>
      </c>
      <c r="D48" s="37">
        <f t="shared" ca="1" si="13"/>
        <v>1.83E-2</v>
      </c>
      <c r="E48" s="38">
        <f t="shared" ca="1" si="2"/>
        <v>94653</v>
      </c>
      <c r="F48" s="39">
        <f t="shared" ca="1" si="3"/>
        <v>94653</v>
      </c>
      <c r="G48" s="40">
        <f t="shared" ca="1" si="8"/>
        <v>35130</v>
      </c>
      <c r="H48" s="40">
        <f t="shared" ca="1" si="9"/>
        <v>59523</v>
      </c>
      <c r="I48" s="41">
        <f t="shared" ca="1" si="10"/>
        <v>22976218</v>
      </c>
      <c r="J48" s="42"/>
      <c r="K48" s="43"/>
      <c r="L48" s="43"/>
      <c r="M48" s="44">
        <f t="shared" ca="1" si="20"/>
        <v>4642860</v>
      </c>
      <c r="N48" s="61">
        <f t="shared" ca="1" si="1"/>
        <v>27619078</v>
      </c>
      <c r="Q48" s="25">
        <f t="shared" ca="1" si="5"/>
        <v>35130</v>
      </c>
      <c r="R48" s="25">
        <f t="shared" ca="1" si="6"/>
        <v>59523</v>
      </c>
    </row>
    <row r="49" spans="2:18">
      <c r="B49" s="287"/>
      <c r="C49" s="36">
        <f t="shared" ca="1" si="7"/>
        <v>35</v>
      </c>
      <c r="D49" s="37">
        <f t="shared" ca="1" si="13"/>
        <v>1.83E-2</v>
      </c>
      <c r="E49" s="38">
        <f t="shared" ca="1" si="2"/>
        <v>94562</v>
      </c>
      <c r="F49" s="39">
        <f t="shared" ca="1" si="3"/>
        <v>94562</v>
      </c>
      <c r="G49" s="40">
        <f t="shared" ca="1" si="8"/>
        <v>35039</v>
      </c>
      <c r="H49" s="40">
        <f t="shared" ca="1" si="9"/>
        <v>59523</v>
      </c>
      <c r="I49" s="41">
        <f t="shared" ca="1" si="10"/>
        <v>22916695</v>
      </c>
      <c r="J49" s="42"/>
      <c r="K49" s="43"/>
      <c r="L49" s="43"/>
      <c r="M49" s="44">
        <f t="shared" ca="1" si="20"/>
        <v>4642860</v>
      </c>
      <c r="N49" s="61">
        <f t="shared" ca="1" si="1"/>
        <v>27559555</v>
      </c>
      <c r="Q49" s="25">
        <f t="shared" ca="1" si="5"/>
        <v>35039</v>
      </c>
      <c r="R49" s="25">
        <f t="shared" ca="1" si="6"/>
        <v>59523</v>
      </c>
    </row>
    <row r="50" spans="2:18">
      <c r="B50" s="288"/>
      <c r="C50" s="49">
        <f t="shared" ca="1" si="7"/>
        <v>36</v>
      </c>
      <c r="D50" s="50">
        <f ca="1">IF(C50="","",VLOOKUP(C50/12,$H$3:$J$9,3,TRUE))</f>
        <v>1.83E-2</v>
      </c>
      <c r="E50" s="51">
        <f t="shared" ca="1" si="2"/>
        <v>208381</v>
      </c>
      <c r="F50" s="52">
        <f t="shared" ca="1" si="3"/>
        <v>94471</v>
      </c>
      <c r="G50" s="53">
        <f t="shared" ca="1" si="8"/>
        <v>34948</v>
      </c>
      <c r="H50" s="53">
        <f t="shared" ref="H50" ca="1" si="21">IF(C50="","",IF($E$5*12=C50,I49,H49))</f>
        <v>59523</v>
      </c>
      <c r="I50" s="54">
        <f t="shared" ca="1" si="10"/>
        <v>22857172</v>
      </c>
      <c r="J50" s="52">
        <f t="shared" ref="J50" ca="1" si="22">IF(C50="","",K50+L50)</f>
        <v>113910</v>
      </c>
      <c r="K50" s="56">
        <f t="shared" ref="K50" ca="1" si="23">IF(C50="","",ROUND(M44*D50/2,0))</f>
        <v>42482</v>
      </c>
      <c r="L50" s="57">
        <f t="shared" ref="L50" ca="1" si="24">IF(C50="","",IF($E$5*2=C50/6,M49,L44))</f>
        <v>71428</v>
      </c>
      <c r="M50" s="58">
        <f t="shared" ref="M50" ca="1" si="25">IF(C50="","",M44-L50)</f>
        <v>4571432</v>
      </c>
      <c r="N50" s="62">
        <f t="shared" ca="1" si="1"/>
        <v>27428604</v>
      </c>
      <c r="Q50" s="25">
        <f t="shared" ca="1" si="5"/>
        <v>77430</v>
      </c>
      <c r="R50" s="25">
        <f t="shared" ca="1" si="6"/>
        <v>130951</v>
      </c>
    </row>
    <row r="51" spans="2:18">
      <c r="B51" s="286" t="str">
        <f ca="1">IF(C51="","",C62/12&amp;"年目")</f>
        <v>4年目</v>
      </c>
      <c r="C51" s="26">
        <f t="shared" ca="1" si="7"/>
        <v>37</v>
      </c>
      <c r="D51" s="27">
        <f t="shared" ca="1" si="13"/>
        <v>1.83E-2</v>
      </c>
      <c r="E51" s="28">
        <f t="shared" ca="1" si="2"/>
        <v>94380</v>
      </c>
      <c r="F51" s="29">
        <f t="shared" ca="1" si="3"/>
        <v>94380</v>
      </c>
      <c r="G51" s="30">
        <f t="shared" ca="1" si="8"/>
        <v>34857</v>
      </c>
      <c r="H51" s="30">
        <f t="shared" ref="H51:H52" ca="1" si="26">IF(C51="","",H50)</f>
        <v>59523</v>
      </c>
      <c r="I51" s="31">
        <f t="shared" ca="1" si="10"/>
        <v>22797649</v>
      </c>
      <c r="J51" s="32"/>
      <c r="K51" s="33"/>
      <c r="L51" s="33"/>
      <c r="M51" s="34">
        <f t="shared" ref="M51:M55" ca="1" si="27">IF(C51="","",M50)</f>
        <v>4571432</v>
      </c>
      <c r="N51" s="60">
        <f t="shared" ca="1" si="1"/>
        <v>27369081</v>
      </c>
      <c r="Q51" s="25">
        <f t="shared" ca="1" si="5"/>
        <v>34857</v>
      </c>
      <c r="R51" s="25">
        <f t="shared" ca="1" si="6"/>
        <v>59523</v>
      </c>
    </row>
    <row r="52" spans="2:18">
      <c r="B52" s="287"/>
      <c r="C52" s="36">
        <f t="shared" ca="1" si="7"/>
        <v>38</v>
      </c>
      <c r="D52" s="37">
        <f t="shared" ca="1" si="13"/>
        <v>1.83E-2</v>
      </c>
      <c r="E52" s="38">
        <f t="shared" ca="1" si="2"/>
        <v>94289</v>
      </c>
      <c r="F52" s="39">
        <f t="shared" ca="1" si="3"/>
        <v>94289</v>
      </c>
      <c r="G52" s="40">
        <f t="shared" ca="1" si="8"/>
        <v>34766</v>
      </c>
      <c r="H52" s="40">
        <f t="shared" ca="1" si="26"/>
        <v>59523</v>
      </c>
      <c r="I52" s="41">
        <f t="shared" ca="1" si="10"/>
        <v>22738126</v>
      </c>
      <c r="J52" s="42"/>
      <c r="K52" s="43"/>
      <c r="L52" s="43"/>
      <c r="M52" s="44">
        <f t="shared" ca="1" si="27"/>
        <v>4571432</v>
      </c>
      <c r="N52" s="61">
        <f t="shared" ca="1" si="1"/>
        <v>27309558</v>
      </c>
      <c r="Q52" s="25">
        <f t="shared" ca="1" si="5"/>
        <v>34766</v>
      </c>
      <c r="R52" s="25">
        <f t="shared" ca="1" si="6"/>
        <v>59523</v>
      </c>
    </row>
    <row r="53" spans="2:18">
      <c r="B53" s="287"/>
      <c r="C53" s="36">
        <f t="shared" ca="1" si="7"/>
        <v>39</v>
      </c>
      <c r="D53" s="37">
        <f t="shared" ca="1" si="13"/>
        <v>1.83E-2</v>
      </c>
      <c r="E53" s="38">
        <f t="shared" ca="1" si="2"/>
        <v>94199</v>
      </c>
      <c r="F53" s="39">
        <f t="shared" ca="1" si="3"/>
        <v>94199</v>
      </c>
      <c r="G53" s="40">
        <f t="shared" ca="1" si="8"/>
        <v>34676</v>
      </c>
      <c r="H53" s="40">
        <f t="shared" ca="1" si="9"/>
        <v>59523</v>
      </c>
      <c r="I53" s="41">
        <f t="shared" ca="1" si="10"/>
        <v>22678603</v>
      </c>
      <c r="J53" s="42"/>
      <c r="K53" s="43"/>
      <c r="L53" s="43"/>
      <c r="M53" s="44">
        <f t="shared" ca="1" si="27"/>
        <v>4571432</v>
      </c>
      <c r="N53" s="61">
        <f t="shared" ca="1" si="1"/>
        <v>27250035</v>
      </c>
      <c r="Q53" s="25">
        <f t="shared" ca="1" si="5"/>
        <v>34676</v>
      </c>
      <c r="R53" s="25">
        <f t="shared" ca="1" si="6"/>
        <v>59523</v>
      </c>
    </row>
    <row r="54" spans="2:18">
      <c r="B54" s="287"/>
      <c r="C54" s="36">
        <f t="shared" ca="1" si="7"/>
        <v>40</v>
      </c>
      <c r="D54" s="37">
        <f t="shared" ca="1" si="13"/>
        <v>1.83E-2</v>
      </c>
      <c r="E54" s="38">
        <f t="shared" ca="1" si="2"/>
        <v>94108</v>
      </c>
      <c r="F54" s="39">
        <f t="shared" ca="1" si="3"/>
        <v>94108</v>
      </c>
      <c r="G54" s="40">
        <f t="shared" ca="1" si="8"/>
        <v>34585</v>
      </c>
      <c r="H54" s="40">
        <f t="shared" ca="1" si="9"/>
        <v>59523</v>
      </c>
      <c r="I54" s="41">
        <f t="shared" ca="1" si="10"/>
        <v>22619080</v>
      </c>
      <c r="J54" s="42"/>
      <c r="K54" s="43"/>
      <c r="L54" s="43"/>
      <c r="M54" s="44">
        <f t="shared" ca="1" si="27"/>
        <v>4571432</v>
      </c>
      <c r="N54" s="61">
        <f t="shared" ca="1" si="1"/>
        <v>27190512</v>
      </c>
      <c r="Q54" s="25">
        <f t="shared" ca="1" si="5"/>
        <v>34585</v>
      </c>
      <c r="R54" s="25">
        <f t="shared" ca="1" si="6"/>
        <v>59523</v>
      </c>
    </row>
    <row r="55" spans="2:18">
      <c r="B55" s="287"/>
      <c r="C55" s="36">
        <f t="shared" ca="1" si="7"/>
        <v>41</v>
      </c>
      <c r="D55" s="37">
        <f t="shared" ca="1" si="13"/>
        <v>1.83E-2</v>
      </c>
      <c r="E55" s="38">
        <f t="shared" ca="1" si="2"/>
        <v>94017</v>
      </c>
      <c r="F55" s="39">
        <f t="shared" ca="1" si="3"/>
        <v>94017</v>
      </c>
      <c r="G55" s="40">
        <f t="shared" ca="1" si="8"/>
        <v>34494</v>
      </c>
      <c r="H55" s="40">
        <f t="shared" ca="1" si="9"/>
        <v>59523</v>
      </c>
      <c r="I55" s="41">
        <f t="shared" ca="1" si="10"/>
        <v>22559557</v>
      </c>
      <c r="J55" s="42"/>
      <c r="K55" s="43"/>
      <c r="L55" s="43"/>
      <c r="M55" s="44">
        <f t="shared" ca="1" si="27"/>
        <v>4571432</v>
      </c>
      <c r="N55" s="61">
        <f t="shared" ca="1" si="1"/>
        <v>27130989</v>
      </c>
      <c r="Q55" s="25">
        <f t="shared" ca="1" si="5"/>
        <v>34494</v>
      </c>
      <c r="R55" s="25">
        <f t="shared" ca="1" si="6"/>
        <v>59523</v>
      </c>
    </row>
    <row r="56" spans="2:18">
      <c r="B56" s="287"/>
      <c r="C56" s="36">
        <f t="shared" ca="1" si="7"/>
        <v>42</v>
      </c>
      <c r="D56" s="37">
        <f t="shared" ca="1" si="13"/>
        <v>1.83E-2</v>
      </c>
      <c r="E56" s="38">
        <f t="shared" ca="1" si="2"/>
        <v>207183</v>
      </c>
      <c r="F56" s="39">
        <f t="shared" ca="1" si="3"/>
        <v>93926</v>
      </c>
      <c r="G56" s="40">
        <f t="shared" ca="1" si="8"/>
        <v>34403</v>
      </c>
      <c r="H56" s="40">
        <f t="shared" ca="1" si="9"/>
        <v>59523</v>
      </c>
      <c r="I56" s="41">
        <f t="shared" ca="1" si="10"/>
        <v>22500034</v>
      </c>
      <c r="J56" s="46">
        <f t="shared" ref="J56" ca="1" si="28">IF(C56="","",K56+L56)</f>
        <v>113257</v>
      </c>
      <c r="K56" s="47">
        <f t="shared" ref="K56" ca="1" si="29">IF(C56="","",ROUND(M55*D56/2,0))</f>
        <v>41829</v>
      </c>
      <c r="L56" s="48">
        <f t="shared" ref="L56" ca="1" si="30">IF(C56="","",IF($E$5*2=C56/6,M55,L50))</f>
        <v>71428</v>
      </c>
      <c r="M56" s="44">
        <f t="shared" ref="M56" ca="1" si="31">IF(C56="","",M50-L56)</f>
        <v>4500004</v>
      </c>
      <c r="N56" s="61">
        <f t="shared" ca="1" si="1"/>
        <v>27000038</v>
      </c>
      <c r="Q56" s="25">
        <f t="shared" ca="1" si="5"/>
        <v>76232</v>
      </c>
      <c r="R56" s="25">
        <f t="shared" ca="1" si="6"/>
        <v>130951</v>
      </c>
    </row>
    <row r="57" spans="2:18">
      <c r="B57" s="287"/>
      <c r="C57" s="36">
        <f t="shared" ca="1" si="7"/>
        <v>43</v>
      </c>
      <c r="D57" s="37">
        <f t="shared" ca="1" si="13"/>
        <v>1.83E-2</v>
      </c>
      <c r="E57" s="38">
        <f t="shared" ca="1" si="2"/>
        <v>93836</v>
      </c>
      <c r="F57" s="39">
        <f t="shared" ca="1" si="3"/>
        <v>93836</v>
      </c>
      <c r="G57" s="40">
        <f t="shared" ca="1" si="8"/>
        <v>34313</v>
      </c>
      <c r="H57" s="40">
        <f t="shared" ca="1" si="9"/>
        <v>59523</v>
      </c>
      <c r="I57" s="41">
        <f t="shared" ca="1" si="10"/>
        <v>22440511</v>
      </c>
      <c r="J57" s="42"/>
      <c r="K57" s="43"/>
      <c r="L57" s="43"/>
      <c r="M57" s="44">
        <f t="shared" ref="M57:M61" ca="1" si="32">IF(C57="","",M56)</f>
        <v>4500004</v>
      </c>
      <c r="N57" s="61">
        <f t="shared" ca="1" si="1"/>
        <v>26940515</v>
      </c>
      <c r="Q57" s="25">
        <f t="shared" ca="1" si="5"/>
        <v>34313</v>
      </c>
      <c r="R57" s="25">
        <f t="shared" ca="1" si="6"/>
        <v>59523</v>
      </c>
    </row>
    <row r="58" spans="2:18">
      <c r="B58" s="287"/>
      <c r="C58" s="36">
        <f t="shared" ca="1" si="7"/>
        <v>44</v>
      </c>
      <c r="D58" s="37">
        <f t="shared" ca="1" si="13"/>
        <v>1.83E-2</v>
      </c>
      <c r="E58" s="38">
        <f t="shared" ca="1" si="2"/>
        <v>93745</v>
      </c>
      <c r="F58" s="39">
        <f t="shared" ca="1" si="3"/>
        <v>93745</v>
      </c>
      <c r="G58" s="40">
        <f t="shared" ca="1" si="8"/>
        <v>34222</v>
      </c>
      <c r="H58" s="40">
        <f t="shared" ca="1" si="9"/>
        <v>59523</v>
      </c>
      <c r="I58" s="41">
        <f t="shared" ca="1" si="10"/>
        <v>22380988</v>
      </c>
      <c r="J58" s="42"/>
      <c r="K58" s="43"/>
      <c r="L58" s="43"/>
      <c r="M58" s="44">
        <f t="shared" ca="1" si="32"/>
        <v>4500004</v>
      </c>
      <c r="N58" s="61">
        <f t="shared" ca="1" si="1"/>
        <v>26880992</v>
      </c>
      <c r="Q58" s="25">
        <f t="shared" ca="1" si="5"/>
        <v>34222</v>
      </c>
      <c r="R58" s="25">
        <f t="shared" ca="1" si="6"/>
        <v>59523</v>
      </c>
    </row>
    <row r="59" spans="2:18">
      <c r="B59" s="287"/>
      <c r="C59" s="36">
        <f t="shared" ca="1" si="7"/>
        <v>45</v>
      </c>
      <c r="D59" s="37">
        <f t="shared" ca="1" si="13"/>
        <v>1.83E-2</v>
      </c>
      <c r="E59" s="38">
        <f t="shared" ca="1" si="2"/>
        <v>93654</v>
      </c>
      <c r="F59" s="39">
        <f t="shared" ca="1" si="3"/>
        <v>93654</v>
      </c>
      <c r="G59" s="40">
        <f t="shared" ca="1" si="8"/>
        <v>34131</v>
      </c>
      <c r="H59" s="40">
        <f t="shared" ca="1" si="9"/>
        <v>59523</v>
      </c>
      <c r="I59" s="41">
        <f t="shared" ca="1" si="10"/>
        <v>22321465</v>
      </c>
      <c r="J59" s="42"/>
      <c r="K59" s="43"/>
      <c r="L59" s="43"/>
      <c r="M59" s="44">
        <f t="shared" ca="1" si="32"/>
        <v>4500004</v>
      </c>
      <c r="N59" s="61">
        <f t="shared" ca="1" si="1"/>
        <v>26821469</v>
      </c>
      <c r="Q59" s="25">
        <f t="shared" ca="1" si="5"/>
        <v>34131</v>
      </c>
      <c r="R59" s="25">
        <f t="shared" ca="1" si="6"/>
        <v>59523</v>
      </c>
    </row>
    <row r="60" spans="2:18">
      <c r="B60" s="287"/>
      <c r="C60" s="36">
        <f t="shared" ca="1" si="7"/>
        <v>46</v>
      </c>
      <c r="D60" s="37">
        <f t="shared" ca="1" si="13"/>
        <v>1.83E-2</v>
      </c>
      <c r="E60" s="38">
        <f t="shared" ca="1" si="2"/>
        <v>93563</v>
      </c>
      <c r="F60" s="39">
        <f t="shared" ca="1" si="3"/>
        <v>93563</v>
      </c>
      <c r="G60" s="40">
        <f t="shared" ca="1" si="8"/>
        <v>34040</v>
      </c>
      <c r="H60" s="40">
        <f t="shared" ca="1" si="9"/>
        <v>59523</v>
      </c>
      <c r="I60" s="41">
        <f t="shared" ca="1" si="10"/>
        <v>22261942</v>
      </c>
      <c r="J60" s="42"/>
      <c r="K60" s="43"/>
      <c r="L60" s="43"/>
      <c r="M60" s="44">
        <f t="shared" ca="1" si="32"/>
        <v>4500004</v>
      </c>
      <c r="N60" s="61">
        <f t="shared" ca="1" si="1"/>
        <v>26761946</v>
      </c>
      <c r="Q60" s="25">
        <f t="shared" ca="1" si="5"/>
        <v>34040</v>
      </c>
      <c r="R60" s="25">
        <f t="shared" ca="1" si="6"/>
        <v>59523</v>
      </c>
    </row>
    <row r="61" spans="2:18">
      <c r="B61" s="287"/>
      <c r="C61" s="36">
        <f t="shared" ca="1" si="7"/>
        <v>47</v>
      </c>
      <c r="D61" s="37">
        <f t="shared" ca="1" si="13"/>
        <v>1.83E-2</v>
      </c>
      <c r="E61" s="38">
        <f t="shared" ca="1" si="2"/>
        <v>93472</v>
      </c>
      <c r="F61" s="39">
        <f t="shared" ca="1" si="3"/>
        <v>93472</v>
      </c>
      <c r="G61" s="40">
        <f t="shared" ca="1" si="8"/>
        <v>33949</v>
      </c>
      <c r="H61" s="40">
        <f t="shared" ca="1" si="9"/>
        <v>59523</v>
      </c>
      <c r="I61" s="41">
        <f t="shared" ca="1" si="10"/>
        <v>22202419</v>
      </c>
      <c r="J61" s="42"/>
      <c r="K61" s="43"/>
      <c r="L61" s="43"/>
      <c r="M61" s="44">
        <f t="shared" ca="1" si="32"/>
        <v>4500004</v>
      </c>
      <c r="N61" s="61">
        <f t="shared" ca="1" si="1"/>
        <v>26702423</v>
      </c>
      <c r="Q61" s="25">
        <f t="shared" ca="1" si="5"/>
        <v>33949</v>
      </c>
      <c r="R61" s="25">
        <f t="shared" ca="1" si="6"/>
        <v>59523</v>
      </c>
    </row>
    <row r="62" spans="2:18">
      <c r="B62" s="288"/>
      <c r="C62" s="49">
        <f t="shared" ca="1" si="7"/>
        <v>48</v>
      </c>
      <c r="D62" s="50">
        <f ca="1">IF(C62="","",VLOOKUP(C62/12,$H$3:$J$9,3,TRUE))</f>
        <v>1.83E-2</v>
      </c>
      <c r="E62" s="51">
        <f t="shared" ca="1" si="2"/>
        <v>205985</v>
      </c>
      <c r="F62" s="52">
        <f t="shared" ca="1" si="3"/>
        <v>93382</v>
      </c>
      <c r="G62" s="53">
        <f t="shared" ca="1" si="8"/>
        <v>33859</v>
      </c>
      <c r="H62" s="53">
        <f t="shared" ref="H62" ca="1" si="33">IF(C62="","",IF($E$5*12=C62,I61,H61))</f>
        <v>59523</v>
      </c>
      <c r="I62" s="54">
        <f t="shared" ca="1" si="10"/>
        <v>22142896</v>
      </c>
      <c r="J62" s="52">
        <f t="shared" ref="J62" ca="1" si="34">IF(C62="","",K62+L62)</f>
        <v>112603</v>
      </c>
      <c r="K62" s="56">
        <f t="shared" ref="K62" ca="1" si="35">IF(C62="","",ROUND(M56*D62/2,0))</f>
        <v>41175</v>
      </c>
      <c r="L62" s="57">
        <f t="shared" ref="L62" ca="1" si="36">IF(C62="","",IF($E$5*2=C62/6,M61,L56))</f>
        <v>71428</v>
      </c>
      <c r="M62" s="58">
        <f t="shared" ref="M62" ca="1" si="37">IF(C62="","",M56-L62)</f>
        <v>4428576</v>
      </c>
      <c r="N62" s="62">
        <f t="shared" ca="1" si="1"/>
        <v>26571472</v>
      </c>
      <c r="Q62" s="25">
        <f t="shared" ca="1" si="5"/>
        <v>75034</v>
      </c>
      <c r="R62" s="25">
        <f t="shared" ca="1" si="6"/>
        <v>130951</v>
      </c>
    </row>
    <row r="63" spans="2:18">
      <c r="B63" s="286" t="str">
        <f ca="1">IF(C63="","",C74/12&amp;"年目")</f>
        <v>5年目</v>
      </c>
      <c r="C63" s="26">
        <f t="shared" ca="1" si="7"/>
        <v>49</v>
      </c>
      <c r="D63" s="27">
        <f t="shared" ca="1" si="13"/>
        <v>1.83E-2</v>
      </c>
      <c r="E63" s="28">
        <f t="shared" ca="1" si="2"/>
        <v>93291</v>
      </c>
      <c r="F63" s="29">
        <f t="shared" ca="1" si="3"/>
        <v>93291</v>
      </c>
      <c r="G63" s="30">
        <f t="shared" ca="1" si="8"/>
        <v>33768</v>
      </c>
      <c r="H63" s="30">
        <f t="shared" ref="H63:H64" ca="1" si="38">IF(C63="","",H62)</f>
        <v>59523</v>
      </c>
      <c r="I63" s="31">
        <f t="shared" ca="1" si="10"/>
        <v>22083373</v>
      </c>
      <c r="J63" s="32"/>
      <c r="K63" s="33"/>
      <c r="L63" s="33"/>
      <c r="M63" s="34">
        <f t="shared" ref="M63:M67" ca="1" si="39">IF(C63="","",M62)</f>
        <v>4428576</v>
      </c>
      <c r="N63" s="60">
        <f t="shared" ca="1" si="1"/>
        <v>26511949</v>
      </c>
      <c r="Q63" s="25">
        <f t="shared" ca="1" si="5"/>
        <v>33768</v>
      </c>
      <c r="R63" s="25">
        <f t="shared" ca="1" si="6"/>
        <v>59523</v>
      </c>
    </row>
    <row r="64" spans="2:18">
      <c r="B64" s="287"/>
      <c r="C64" s="36">
        <f t="shared" ca="1" si="7"/>
        <v>50</v>
      </c>
      <c r="D64" s="37">
        <f t="shared" ca="1" si="13"/>
        <v>1.83E-2</v>
      </c>
      <c r="E64" s="38">
        <f t="shared" ca="1" si="2"/>
        <v>93200</v>
      </c>
      <c r="F64" s="39">
        <f t="shared" ca="1" si="3"/>
        <v>93200</v>
      </c>
      <c r="G64" s="40">
        <f t="shared" ca="1" si="8"/>
        <v>33677</v>
      </c>
      <c r="H64" s="40">
        <f t="shared" ca="1" si="38"/>
        <v>59523</v>
      </c>
      <c r="I64" s="41">
        <f t="shared" ca="1" si="10"/>
        <v>22023850</v>
      </c>
      <c r="J64" s="42"/>
      <c r="K64" s="43"/>
      <c r="L64" s="43"/>
      <c r="M64" s="44">
        <f t="shared" ca="1" si="39"/>
        <v>4428576</v>
      </c>
      <c r="N64" s="61">
        <f t="shared" ca="1" si="1"/>
        <v>26452426</v>
      </c>
      <c r="Q64" s="25">
        <f t="shared" ca="1" si="5"/>
        <v>33677</v>
      </c>
      <c r="R64" s="25">
        <f t="shared" ca="1" si="6"/>
        <v>59523</v>
      </c>
    </row>
    <row r="65" spans="2:18">
      <c r="B65" s="287"/>
      <c r="C65" s="36">
        <f t="shared" ca="1" si="7"/>
        <v>51</v>
      </c>
      <c r="D65" s="37">
        <f t="shared" ca="1" si="13"/>
        <v>1.83E-2</v>
      </c>
      <c r="E65" s="38">
        <f t="shared" ca="1" si="2"/>
        <v>93109</v>
      </c>
      <c r="F65" s="39">
        <f t="shared" ca="1" si="3"/>
        <v>93109</v>
      </c>
      <c r="G65" s="40">
        <f t="shared" ca="1" si="8"/>
        <v>33586</v>
      </c>
      <c r="H65" s="40">
        <f t="shared" ca="1" si="9"/>
        <v>59523</v>
      </c>
      <c r="I65" s="41">
        <f t="shared" ca="1" si="10"/>
        <v>21964327</v>
      </c>
      <c r="J65" s="42"/>
      <c r="K65" s="43"/>
      <c r="L65" s="43"/>
      <c r="M65" s="44">
        <f t="shared" ca="1" si="39"/>
        <v>4428576</v>
      </c>
      <c r="N65" s="61">
        <f t="shared" ca="1" si="1"/>
        <v>26392903</v>
      </c>
      <c r="Q65" s="25">
        <f t="shared" ca="1" si="5"/>
        <v>33586</v>
      </c>
      <c r="R65" s="25">
        <f t="shared" ca="1" si="6"/>
        <v>59523</v>
      </c>
    </row>
    <row r="66" spans="2:18">
      <c r="B66" s="287"/>
      <c r="C66" s="36">
        <f t="shared" ca="1" si="7"/>
        <v>52</v>
      </c>
      <c r="D66" s="37">
        <f t="shared" ca="1" si="13"/>
        <v>1.83E-2</v>
      </c>
      <c r="E66" s="38">
        <f t="shared" ca="1" si="2"/>
        <v>93019</v>
      </c>
      <c r="F66" s="39">
        <f t="shared" ca="1" si="3"/>
        <v>93019</v>
      </c>
      <c r="G66" s="40">
        <f t="shared" ca="1" si="8"/>
        <v>33496</v>
      </c>
      <c r="H66" s="40">
        <f t="shared" ca="1" si="9"/>
        <v>59523</v>
      </c>
      <c r="I66" s="41">
        <f t="shared" ca="1" si="10"/>
        <v>21904804</v>
      </c>
      <c r="J66" s="42"/>
      <c r="K66" s="43"/>
      <c r="L66" s="43"/>
      <c r="M66" s="44">
        <f t="shared" ca="1" si="39"/>
        <v>4428576</v>
      </c>
      <c r="N66" s="61">
        <f t="shared" ca="1" si="1"/>
        <v>26333380</v>
      </c>
      <c r="Q66" s="25">
        <f t="shared" ca="1" si="5"/>
        <v>33496</v>
      </c>
      <c r="R66" s="25">
        <f t="shared" ca="1" si="6"/>
        <v>59523</v>
      </c>
    </row>
    <row r="67" spans="2:18">
      <c r="B67" s="287"/>
      <c r="C67" s="36">
        <f t="shared" ca="1" si="7"/>
        <v>53</v>
      </c>
      <c r="D67" s="37">
        <f t="shared" ca="1" si="13"/>
        <v>1.83E-2</v>
      </c>
      <c r="E67" s="38">
        <f t="shared" ca="1" si="2"/>
        <v>92928</v>
      </c>
      <c r="F67" s="39">
        <f t="shared" ca="1" si="3"/>
        <v>92928</v>
      </c>
      <c r="G67" s="40">
        <f t="shared" ca="1" si="8"/>
        <v>33405</v>
      </c>
      <c r="H67" s="40">
        <f t="shared" ca="1" si="9"/>
        <v>59523</v>
      </c>
      <c r="I67" s="41">
        <f t="shared" ca="1" si="10"/>
        <v>21845281</v>
      </c>
      <c r="J67" s="42"/>
      <c r="K67" s="43"/>
      <c r="L67" s="43"/>
      <c r="M67" s="44">
        <f t="shared" ca="1" si="39"/>
        <v>4428576</v>
      </c>
      <c r="N67" s="61">
        <f t="shared" ca="1" si="1"/>
        <v>26273857</v>
      </c>
      <c r="Q67" s="25">
        <f t="shared" ca="1" si="5"/>
        <v>33405</v>
      </c>
      <c r="R67" s="25">
        <f t="shared" ca="1" si="6"/>
        <v>59523</v>
      </c>
    </row>
    <row r="68" spans="2:18">
      <c r="B68" s="287"/>
      <c r="C68" s="36">
        <f t="shared" ca="1" si="7"/>
        <v>54</v>
      </c>
      <c r="D68" s="37">
        <f t="shared" ca="1" si="13"/>
        <v>1.83E-2</v>
      </c>
      <c r="E68" s="38">
        <f t="shared" ca="1" si="2"/>
        <v>204786</v>
      </c>
      <c r="F68" s="39">
        <f t="shared" ca="1" si="3"/>
        <v>92837</v>
      </c>
      <c r="G68" s="40">
        <f t="shared" ca="1" si="8"/>
        <v>33314</v>
      </c>
      <c r="H68" s="40">
        <f t="shared" ca="1" si="9"/>
        <v>59523</v>
      </c>
      <c r="I68" s="41">
        <f t="shared" ca="1" si="10"/>
        <v>21785758</v>
      </c>
      <c r="J68" s="46">
        <f t="shared" ref="J68" ca="1" si="40">IF(C68="","",K68+L68)</f>
        <v>111949</v>
      </c>
      <c r="K68" s="47">
        <f t="shared" ref="K68" ca="1" si="41">IF(C68="","",ROUND(M67*D68/2,0))</f>
        <v>40521</v>
      </c>
      <c r="L68" s="48">
        <f t="shared" ref="L68" ca="1" si="42">IF(C68="","",IF($E$5*2=C68/6,M67,L62))</f>
        <v>71428</v>
      </c>
      <c r="M68" s="44">
        <f t="shared" ref="M68" ca="1" si="43">IF(C68="","",M62-L68)</f>
        <v>4357148</v>
      </c>
      <c r="N68" s="61">
        <f t="shared" ca="1" si="1"/>
        <v>26142906</v>
      </c>
      <c r="Q68" s="25">
        <f t="shared" ca="1" si="5"/>
        <v>73835</v>
      </c>
      <c r="R68" s="25">
        <f t="shared" ca="1" si="6"/>
        <v>130951</v>
      </c>
    </row>
    <row r="69" spans="2:18">
      <c r="B69" s="287"/>
      <c r="C69" s="36">
        <f t="shared" ca="1" si="7"/>
        <v>55</v>
      </c>
      <c r="D69" s="37">
        <f t="shared" ca="1" si="13"/>
        <v>1.83E-2</v>
      </c>
      <c r="E69" s="38">
        <f t="shared" ca="1" si="2"/>
        <v>92746</v>
      </c>
      <c r="F69" s="39">
        <f t="shared" ca="1" si="3"/>
        <v>92746</v>
      </c>
      <c r="G69" s="40">
        <f t="shared" ca="1" si="8"/>
        <v>33223</v>
      </c>
      <c r="H69" s="40">
        <f t="shared" ca="1" si="9"/>
        <v>59523</v>
      </c>
      <c r="I69" s="41">
        <f t="shared" ca="1" si="10"/>
        <v>21726235</v>
      </c>
      <c r="J69" s="42"/>
      <c r="K69" s="43"/>
      <c r="L69" s="43"/>
      <c r="M69" s="44">
        <f t="shared" ref="M69:M73" ca="1" si="44">IF(C69="","",M68)</f>
        <v>4357148</v>
      </c>
      <c r="N69" s="61">
        <f t="shared" ca="1" si="1"/>
        <v>26083383</v>
      </c>
      <c r="Q69" s="25">
        <f t="shared" ca="1" si="5"/>
        <v>33223</v>
      </c>
      <c r="R69" s="25">
        <f t="shared" ca="1" si="6"/>
        <v>59523</v>
      </c>
    </row>
    <row r="70" spans="2:18">
      <c r="B70" s="287"/>
      <c r="C70" s="36">
        <f t="shared" ca="1" si="7"/>
        <v>56</v>
      </c>
      <c r="D70" s="37">
        <f t="shared" ca="1" si="13"/>
        <v>1.83E-2</v>
      </c>
      <c r="E70" s="38">
        <f t="shared" ca="1" si="2"/>
        <v>92656</v>
      </c>
      <c r="F70" s="39">
        <f t="shared" ca="1" si="3"/>
        <v>92656</v>
      </c>
      <c r="G70" s="40">
        <f t="shared" ca="1" si="8"/>
        <v>33133</v>
      </c>
      <c r="H70" s="40">
        <f t="shared" ca="1" si="9"/>
        <v>59523</v>
      </c>
      <c r="I70" s="41">
        <f t="shared" ca="1" si="10"/>
        <v>21666712</v>
      </c>
      <c r="J70" s="42"/>
      <c r="K70" s="43"/>
      <c r="L70" s="43"/>
      <c r="M70" s="44">
        <f t="shared" ca="1" si="44"/>
        <v>4357148</v>
      </c>
      <c r="N70" s="61">
        <f t="shared" ca="1" si="1"/>
        <v>26023860</v>
      </c>
      <c r="Q70" s="25">
        <f t="shared" ca="1" si="5"/>
        <v>33133</v>
      </c>
      <c r="R70" s="25">
        <f t="shared" ca="1" si="6"/>
        <v>59523</v>
      </c>
    </row>
    <row r="71" spans="2:18">
      <c r="B71" s="287"/>
      <c r="C71" s="36">
        <f t="shared" ca="1" si="7"/>
        <v>57</v>
      </c>
      <c r="D71" s="37">
        <f t="shared" ca="1" si="13"/>
        <v>1.83E-2</v>
      </c>
      <c r="E71" s="38">
        <f t="shared" ca="1" si="2"/>
        <v>92565</v>
      </c>
      <c r="F71" s="39">
        <f t="shared" ca="1" si="3"/>
        <v>92565</v>
      </c>
      <c r="G71" s="40">
        <f t="shared" ca="1" si="8"/>
        <v>33042</v>
      </c>
      <c r="H71" s="40">
        <f t="shared" ca="1" si="9"/>
        <v>59523</v>
      </c>
      <c r="I71" s="41">
        <f t="shared" ca="1" si="10"/>
        <v>21607189</v>
      </c>
      <c r="J71" s="42"/>
      <c r="K71" s="43"/>
      <c r="L71" s="43"/>
      <c r="M71" s="44">
        <f t="shared" ca="1" si="44"/>
        <v>4357148</v>
      </c>
      <c r="N71" s="61">
        <f t="shared" ca="1" si="1"/>
        <v>25964337</v>
      </c>
      <c r="Q71" s="25">
        <f t="shared" ca="1" si="5"/>
        <v>33042</v>
      </c>
      <c r="R71" s="25">
        <f t="shared" ca="1" si="6"/>
        <v>59523</v>
      </c>
    </row>
    <row r="72" spans="2:18">
      <c r="B72" s="287"/>
      <c r="C72" s="36">
        <f t="shared" ca="1" si="7"/>
        <v>58</v>
      </c>
      <c r="D72" s="37">
        <f t="shared" ca="1" si="13"/>
        <v>1.83E-2</v>
      </c>
      <c r="E72" s="38">
        <f t="shared" ca="1" si="2"/>
        <v>92474</v>
      </c>
      <c r="F72" s="39">
        <f t="shared" ca="1" si="3"/>
        <v>92474</v>
      </c>
      <c r="G72" s="40">
        <f t="shared" ca="1" si="8"/>
        <v>32951</v>
      </c>
      <c r="H72" s="40">
        <f t="shared" ca="1" si="9"/>
        <v>59523</v>
      </c>
      <c r="I72" s="41">
        <f t="shared" ca="1" si="10"/>
        <v>21547666</v>
      </c>
      <c r="J72" s="42"/>
      <c r="K72" s="43"/>
      <c r="L72" s="43"/>
      <c r="M72" s="44">
        <f t="shared" ca="1" si="44"/>
        <v>4357148</v>
      </c>
      <c r="N72" s="61">
        <f t="shared" ca="1" si="1"/>
        <v>25904814</v>
      </c>
      <c r="Q72" s="25">
        <f t="shared" ca="1" si="5"/>
        <v>32951</v>
      </c>
      <c r="R72" s="25">
        <f t="shared" ca="1" si="6"/>
        <v>59523</v>
      </c>
    </row>
    <row r="73" spans="2:18">
      <c r="B73" s="287"/>
      <c r="C73" s="36">
        <f t="shared" ca="1" si="7"/>
        <v>59</v>
      </c>
      <c r="D73" s="37">
        <f t="shared" ca="1" si="13"/>
        <v>1.83E-2</v>
      </c>
      <c r="E73" s="38">
        <f t="shared" ca="1" si="2"/>
        <v>92383</v>
      </c>
      <c r="F73" s="39">
        <f t="shared" ca="1" si="3"/>
        <v>92383</v>
      </c>
      <c r="G73" s="40">
        <f t="shared" ca="1" si="8"/>
        <v>32860</v>
      </c>
      <c r="H73" s="40">
        <f t="shared" ca="1" si="9"/>
        <v>59523</v>
      </c>
      <c r="I73" s="41">
        <f t="shared" ca="1" si="10"/>
        <v>21488143</v>
      </c>
      <c r="J73" s="42"/>
      <c r="K73" s="43"/>
      <c r="L73" s="43"/>
      <c r="M73" s="44">
        <f t="shared" ca="1" si="44"/>
        <v>4357148</v>
      </c>
      <c r="N73" s="61">
        <f t="shared" ca="1" si="1"/>
        <v>25845291</v>
      </c>
      <c r="Q73" s="25">
        <f t="shared" ca="1" si="5"/>
        <v>32860</v>
      </c>
      <c r="R73" s="25">
        <f t="shared" ca="1" si="6"/>
        <v>59523</v>
      </c>
    </row>
    <row r="74" spans="2:18">
      <c r="B74" s="288"/>
      <c r="C74" s="49">
        <f t="shared" ca="1" si="7"/>
        <v>60</v>
      </c>
      <c r="D74" s="50">
        <f ca="1">IF(C74="","",VLOOKUP(C74/12,$H$3:$J$9,3,TRUE))</f>
        <v>1.83E-2</v>
      </c>
      <c r="E74" s="51">
        <f t="shared" ca="1" si="2"/>
        <v>203588</v>
      </c>
      <c r="F74" s="52">
        <f t="shared" ca="1" si="3"/>
        <v>92292</v>
      </c>
      <c r="G74" s="53">
        <f t="shared" ca="1" si="8"/>
        <v>32769</v>
      </c>
      <c r="H74" s="53">
        <f t="shared" ref="H74" ca="1" si="45">IF(C74="","",IF($E$5*12=C74,I73,H73))</f>
        <v>59523</v>
      </c>
      <c r="I74" s="54">
        <f t="shared" ca="1" si="10"/>
        <v>21428620</v>
      </c>
      <c r="J74" s="52">
        <f t="shared" ref="J74" ca="1" si="46">IF(C74="","",K74+L74)</f>
        <v>111296</v>
      </c>
      <c r="K74" s="56">
        <f t="shared" ref="K74" ca="1" si="47">IF(C74="","",ROUND(M68*D74/2,0))</f>
        <v>39868</v>
      </c>
      <c r="L74" s="57">
        <f t="shared" ref="L74" ca="1" si="48">IF(C74="","",IF($E$5*2=C74/6,M73,L68))</f>
        <v>71428</v>
      </c>
      <c r="M74" s="58">
        <f t="shared" ref="M74" ca="1" si="49">IF(C74="","",M68-L74)</f>
        <v>4285720</v>
      </c>
      <c r="N74" s="62">
        <f t="shared" ca="1" si="1"/>
        <v>25714340</v>
      </c>
      <c r="Q74" s="25">
        <f t="shared" ca="1" si="5"/>
        <v>72637</v>
      </c>
      <c r="R74" s="25">
        <f t="shared" ca="1" si="6"/>
        <v>130951</v>
      </c>
    </row>
    <row r="75" spans="2:18">
      <c r="B75" s="286" t="str">
        <f ca="1">IF(C75="","",C86/12&amp;"年目")</f>
        <v>6年目</v>
      </c>
      <c r="C75" s="26">
        <f t="shared" ca="1" si="7"/>
        <v>61</v>
      </c>
      <c r="D75" s="27">
        <f t="shared" ca="1" si="13"/>
        <v>1.83E-2</v>
      </c>
      <c r="E75" s="28">
        <f ca="1">IF(C75="","",F75+J75)</f>
        <v>92202</v>
      </c>
      <c r="F75" s="29">
        <f t="shared" ca="1" si="3"/>
        <v>92202</v>
      </c>
      <c r="G75" s="30">
        <f ca="1">IF(C75="","",ROUND(I74*D75/12,0))</f>
        <v>32679</v>
      </c>
      <c r="H75" s="30">
        <f t="shared" ref="H75:H76" ca="1" si="50">IF(C75="","",H74)</f>
        <v>59523</v>
      </c>
      <c r="I75" s="31">
        <f ca="1">IF(C75="","",I74-H75)</f>
        <v>21369097</v>
      </c>
      <c r="J75" s="32"/>
      <c r="K75" s="33"/>
      <c r="L75" s="33"/>
      <c r="M75" s="34">
        <f t="shared" ref="M75:M79" ca="1" si="51">IF(C75="","",M74)</f>
        <v>4285720</v>
      </c>
      <c r="N75" s="35">
        <f t="shared" ca="1" si="1"/>
        <v>25654817</v>
      </c>
      <c r="Q75" s="25">
        <f t="shared" ca="1" si="5"/>
        <v>32679</v>
      </c>
      <c r="R75" s="25">
        <f t="shared" ca="1" si="6"/>
        <v>59523</v>
      </c>
    </row>
    <row r="76" spans="2:18">
      <c r="B76" s="287"/>
      <c r="C76" s="36">
        <f t="shared" ca="1" si="7"/>
        <v>62</v>
      </c>
      <c r="D76" s="37">
        <f t="shared" ca="1" si="13"/>
        <v>1.83E-2</v>
      </c>
      <c r="E76" s="38">
        <f t="shared" ref="E76:E134" ca="1" si="52">IF(C76="","",F76+J76)</f>
        <v>92111</v>
      </c>
      <c r="F76" s="39">
        <f t="shared" ca="1" si="3"/>
        <v>92111</v>
      </c>
      <c r="G76" s="40">
        <f ca="1">IF(C76="","",ROUND(I75*D76/12,0))</f>
        <v>32588</v>
      </c>
      <c r="H76" s="40">
        <f t="shared" ca="1" si="50"/>
        <v>59523</v>
      </c>
      <c r="I76" s="41">
        <f ca="1">IF(C76="","",I75-H76)</f>
        <v>21309574</v>
      </c>
      <c r="J76" s="42"/>
      <c r="K76" s="43"/>
      <c r="L76" s="43"/>
      <c r="M76" s="44">
        <f t="shared" ca="1" si="51"/>
        <v>4285720</v>
      </c>
      <c r="N76" s="45">
        <f t="shared" ca="1" si="1"/>
        <v>25595294</v>
      </c>
      <c r="Q76" s="25">
        <f t="shared" ca="1" si="5"/>
        <v>32588</v>
      </c>
      <c r="R76" s="25">
        <f t="shared" ca="1" si="6"/>
        <v>59523</v>
      </c>
    </row>
    <row r="77" spans="2:18">
      <c r="B77" s="287"/>
      <c r="C77" s="36">
        <f t="shared" ca="1" si="7"/>
        <v>63</v>
      </c>
      <c r="D77" s="37">
        <f t="shared" ca="1" si="13"/>
        <v>1.83E-2</v>
      </c>
      <c r="E77" s="38">
        <f t="shared" ca="1" si="52"/>
        <v>92020</v>
      </c>
      <c r="F77" s="39">
        <f t="shared" ca="1" si="3"/>
        <v>92020</v>
      </c>
      <c r="G77" s="40">
        <f t="shared" ref="G77:G134" ca="1" si="53">IF(C77="","",ROUND(I76*D77/12,0))</f>
        <v>32497</v>
      </c>
      <c r="H77" s="40">
        <f t="shared" ca="1" si="9"/>
        <v>59523</v>
      </c>
      <c r="I77" s="41">
        <f t="shared" ref="I77:I134" ca="1" si="54">IF(C77="","",I76-H77)</f>
        <v>21250051</v>
      </c>
      <c r="J77" s="42"/>
      <c r="K77" s="43"/>
      <c r="L77" s="43"/>
      <c r="M77" s="44">
        <f t="shared" ca="1" si="51"/>
        <v>4285720</v>
      </c>
      <c r="N77" s="45">
        <f t="shared" ca="1" si="1"/>
        <v>25535771</v>
      </c>
      <c r="Q77" s="25">
        <f t="shared" ca="1" si="5"/>
        <v>32497</v>
      </c>
      <c r="R77" s="25">
        <f t="shared" ca="1" si="6"/>
        <v>59523</v>
      </c>
    </row>
    <row r="78" spans="2:18">
      <c r="B78" s="287"/>
      <c r="C78" s="36">
        <f t="shared" ca="1" si="7"/>
        <v>64</v>
      </c>
      <c r="D78" s="37">
        <f t="shared" ca="1" si="13"/>
        <v>1.83E-2</v>
      </c>
      <c r="E78" s="38">
        <f t="shared" ca="1" si="52"/>
        <v>91929</v>
      </c>
      <c r="F78" s="39">
        <f t="shared" ca="1" si="3"/>
        <v>91929</v>
      </c>
      <c r="G78" s="40">
        <f t="shared" ca="1" si="53"/>
        <v>32406</v>
      </c>
      <c r="H78" s="40">
        <f t="shared" ca="1" si="9"/>
        <v>59523</v>
      </c>
      <c r="I78" s="41">
        <f t="shared" ca="1" si="54"/>
        <v>21190528</v>
      </c>
      <c r="J78" s="42"/>
      <c r="K78" s="43"/>
      <c r="L78" s="43"/>
      <c r="M78" s="44">
        <f t="shared" ca="1" si="51"/>
        <v>4285720</v>
      </c>
      <c r="N78" s="45">
        <f t="shared" ca="1" si="1"/>
        <v>25476248</v>
      </c>
      <c r="Q78" s="25">
        <f t="shared" ca="1" si="5"/>
        <v>32406</v>
      </c>
      <c r="R78" s="25">
        <f t="shared" ca="1" si="6"/>
        <v>59523</v>
      </c>
    </row>
    <row r="79" spans="2:18">
      <c r="B79" s="287"/>
      <c r="C79" s="36">
        <f t="shared" ca="1" si="7"/>
        <v>65</v>
      </c>
      <c r="D79" s="37">
        <f t="shared" ca="1" si="13"/>
        <v>1.83E-2</v>
      </c>
      <c r="E79" s="38">
        <f t="shared" ca="1" si="52"/>
        <v>91839</v>
      </c>
      <c r="F79" s="39">
        <f t="shared" ca="1" si="3"/>
        <v>91839</v>
      </c>
      <c r="G79" s="40">
        <f t="shared" ca="1" si="53"/>
        <v>32316</v>
      </c>
      <c r="H79" s="40">
        <f t="shared" ca="1" si="9"/>
        <v>59523</v>
      </c>
      <c r="I79" s="41">
        <f t="shared" ca="1" si="54"/>
        <v>21131005</v>
      </c>
      <c r="J79" s="42"/>
      <c r="K79" s="43"/>
      <c r="L79" s="43"/>
      <c r="M79" s="44">
        <f t="shared" ca="1" si="51"/>
        <v>4285720</v>
      </c>
      <c r="N79" s="45">
        <f t="shared" ref="N79:N142" ca="1" si="55">IF(C79="","",I79+M79)</f>
        <v>25416725</v>
      </c>
      <c r="Q79" s="25">
        <f t="shared" ca="1" si="5"/>
        <v>32316</v>
      </c>
      <c r="R79" s="25">
        <f t="shared" ca="1" si="6"/>
        <v>59523</v>
      </c>
    </row>
    <row r="80" spans="2:18">
      <c r="B80" s="287"/>
      <c r="C80" s="36">
        <f t="shared" ca="1" si="7"/>
        <v>66</v>
      </c>
      <c r="D80" s="37">
        <f t="shared" ca="1" si="13"/>
        <v>1.83E-2</v>
      </c>
      <c r="E80" s="38">
        <f t="shared" ca="1" si="52"/>
        <v>202390</v>
      </c>
      <c r="F80" s="39">
        <f t="shared" ref="F80:F143" ca="1" si="56">IF(C80="","",G80+H80)</f>
        <v>91748</v>
      </c>
      <c r="G80" s="40">
        <f t="shared" ca="1" si="53"/>
        <v>32225</v>
      </c>
      <c r="H80" s="40">
        <f t="shared" ca="1" si="9"/>
        <v>59523</v>
      </c>
      <c r="I80" s="41">
        <f t="shared" ca="1" si="54"/>
        <v>21071482</v>
      </c>
      <c r="J80" s="46">
        <f t="shared" ref="J80" ca="1" si="57">IF(C80="","",K80+L80)</f>
        <v>110642</v>
      </c>
      <c r="K80" s="47">
        <f t="shared" ref="K80" ca="1" si="58">IF(C80="","",ROUND(M79*D80/2,0))</f>
        <v>39214</v>
      </c>
      <c r="L80" s="48">
        <f t="shared" ref="L80" ca="1" si="59">IF(C80="","",IF($E$5*2=C80/6,M79,L74))</f>
        <v>71428</v>
      </c>
      <c r="M80" s="44">
        <f t="shared" ref="M80" ca="1" si="60">IF(C80="","",M74-L80)</f>
        <v>4214292</v>
      </c>
      <c r="N80" s="45">
        <f t="shared" ca="1" si="55"/>
        <v>25285774</v>
      </c>
      <c r="Q80" s="25">
        <f t="shared" ref="Q80:Q143" ca="1" si="61">IF(C80="","",G80+K80)</f>
        <v>71439</v>
      </c>
      <c r="R80" s="25">
        <f t="shared" ref="R80:R143" ca="1" si="62">IF(C80="","",H80+L80)</f>
        <v>130951</v>
      </c>
    </row>
    <row r="81" spans="2:18">
      <c r="B81" s="287"/>
      <c r="C81" s="36">
        <f t="shared" ref="C81:C144" ca="1" si="63">IF(C80="","",IF($E$5*12&lt;C80+1,"",C80+1))</f>
        <v>67</v>
      </c>
      <c r="D81" s="37">
        <f t="shared" ca="1" si="13"/>
        <v>1.83E-2</v>
      </c>
      <c r="E81" s="38">
        <f t="shared" ca="1" si="52"/>
        <v>91657</v>
      </c>
      <c r="F81" s="39">
        <f t="shared" ca="1" si="56"/>
        <v>91657</v>
      </c>
      <c r="G81" s="40">
        <f t="shared" ca="1" si="53"/>
        <v>32134</v>
      </c>
      <c r="H81" s="40">
        <f t="shared" ref="H81:H144" ca="1" si="64">IF(C81="","",H80)</f>
        <v>59523</v>
      </c>
      <c r="I81" s="41">
        <f t="shared" ca="1" si="54"/>
        <v>21011959</v>
      </c>
      <c r="J81" s="42"/>
      <c r="K81" s="43"/>
      <c r="L81" s="43"/>
      <c r="M81" s="44">
        <f t="shared" ref="M81:M85" ca="1" si="65">IF(C81="","",M80)</f>
        <v>4214292</v>
      </c>
      <c r="N81" s="45">
        <f t="shared" ca="1" si="55"/>
        <v>25226251</v>
      </c>
      <c r="Q81" s="25">
        <f t="shared" ca="1" si="61"/>
        <v>32134</v>
      </c>
      <c r="R81" s="25">
        <f t="shared" ca="1" si="62"/>
        <v>59523</v>
      </c>
    </row>
    <row r="82" spans="2:18">
      <c r="B82" s="287"/>
      <c r="C82" s="36">
        <f t="shared" ca="1" si="63"/>
        <v>68</v>
      </c>
      <c r="D82" s="37">
        <f t="shared" ca="1" si="13"/>
        <v>1.83E-2</v>
      </c>
      <c r="E82" s="38">
        <f t="shared" ca="1" si="52"/>
        <v>91566</v>
      </c>
      <c r="F82" s="39">
        <f t="shared" ca="1" si="56"/>
        <v>91566</v>
      </c>
      <c r="G82" s="40">
        <f t="shared" ca="1" si="53"/>
        <v>32043</v>
      </c>
      <c r="H82" s="40">
        <f t="shared" ca="1" si="64"/>
        <v>59523</v>
      </c>
      <c r="I82" s="41">
        <f t="shared" ca="1" si="54"/>
        <v>20952436</v>
      </c>
      <c r="J82" s="42"/>
      <c r="K82" s="43"/>
      <c r="L82" s="43"/>
      <c r="M82" s="44">
        <f t="shared" ca="1" si="65"/>
        <v>4214292</v>
      </c>
      <c r="N82" s="45">
        <f t="shared" ca="1" si="55"/>
        <v>25166728</v>
      </c>
      <c r="Q82" s="25">
        <f t="shared" ca="1" si="61"/>
        <v>32043</v>
      </c>
      <c r="R82" s="25">
        <f t="shared" ca="1" si="62"/>
        <v>59523</v>
      </c>
    </row>
    <row r="83" spans="2:18">
      <c r="B83" s="287"/>
      <c r="C83" s="36">
        <f t="shared" ca="1" si="63"/>
        <v>69</v>
      </c>
      <c r="D83" s="37">
        <f t="shared" ca="1" si="13"/>
        <v>1.83E-2</v>
      </c>
      <c r="E83" s="38">
        <f t="shared" ca="1" si="52"/>
        <v>91475</v>
      </c>
      <c r="F83" s="39">
        <f t="shared" ca="1" si="56"/>
        <v>91475</v>
      </c>
      <c r="G83" s="40">
        <f t="shared" ca="1" si="53"/>
        <v>31952</v>
      </c>
      <c r="H83" s="40">
        <f t="shared" ca="1" si="64"/>
        <v>59523</v>
      </c>
      <c r="I83" s="41">
        <f t="shared" ca="1" si="54"/>
        <v>20892913</v>
      </c>
      <c r="J83" s="42"/>
      <c r="K83" s="43"/>
      <c r="L83" s="43"/>
      <c r="M83" s="44">
        <f t="shared" ca="1" si="65"/>
        <v>4214292</v>
      </c>
      <c r="N83" s="45">
        <f t="shared" ca="1" si="55"/>
        <v>25107205</v>
      </c>
      <c r="Q83" s="25">
        <f t="shared" ca="1" si="61"/>
        <v>31952</v>
      </c>
      <c r="R83" s="25">
        <f t="shared" ca="1" si="62"/>
        <v>59523</v>
      </c>
    </row>
    <row r="84" spans="2:18">
      <c r="B84" s="287"/>
      <c r="C84" s="36">
        <f t="shared" ca="1" si="63"/>
        <v>70</v>
      </c>
      <c r="D84" s="37">
        <f t="shared" ca="1" si="13"/>
        <v>1.83E-2</v>
      </c>
      <c r="E84" s="38">
        <f t="shared" ca="1" si="52"/>
        <v>91385</v>
      </c>
      <c r="F84" s="39">
        <f t="shared" ca="1" si="56"/>
        <v>91385</v>
      </c>
      <c r="G84" s="40">
        <f t="shared" ca="1" si="53"/>
        <v>31862</v>
      </c>
      <c r="H84" s="40">
        <f t="shared" ca="1" si="64"/>
        <v>59523</v>
      </c>
      <c r="I84" s="41">
        <f t="shared" ca="1" si="54"/>
        <v>20833390</v>
      </c>
      <c r="J84" s="42"/>
      <c r="K84" s="43"/>
      <c r="L84" s="43"/>
      <c r="M84" s="44">
        <f t="shared" ca="1" si="65"/>
        <v>4214292</v>
      </c>
      <c r="N84" s="45">
        <f t="shared" ca="1" si="55"/>
        <v>25047682</v>
      </c>
      <c r="Q84" s="25">
        <f t="shared" ca="1" si="61"/>
        <v>31862</v>
      </c>
      <c r="R84" s="25">
        <f t="shared" ca="1" si="62"/>
        <v>59523</v>
      </c>
    </row>
    <row r="85" spans="2:18">
      <c r="B85" s="287"/>
      <c r="C85" s="36">
        <f t="shared" ca="1" si="63"/>
        <v>71</v>
      </c>
      <c r="D85" s="37">
        <f t="shared" ca="1" si="13"/>
        <v>1.83E-2</v>
      </c>
      <c r="E85" s="38">
        <f t="shared" ca="1" si="52"/>
        <v>91294</v>
      </c>
      <c r="F85" s="39">
        <f t="shared" ca="1" si="56"/>
        <v>91294</v>
      </c>
      <c r="G85" s="40">
        <f t="shared" ca="1" si="53"/>
        <v>31771</v>
      </c>
      <c r="H85" s="40">
        <f t="shared" ca="1" si="64"/>
        <v>59523</v>
      </c>
      <c r="I85" s="41">
        <f t="shared" ca="1" si="54"/>
        <v>20773867</v>
      </c>
      <c r="J85" s="42"/>
      <c r="K85" s="43"/>
      <c r="L85" s="43"/>
      <c r="M85" s="44">
        <f t="shared" ca="1" si="65"/>
        <v>4214292</v>
      </c>
      <c r="N85" s="45">
        <f t="shared" ca="1" si="55"/>
        <v>24988159</v>
      </c>
      <c r="Q85" s="25">
        <f t="shared" ca="1" si="61"/>
        <v>31771</v>
      </c>
      <c r="R85" s="25">
        <f t="shared" ca="1" si="62"/>
        <v>59523</v>
      </c>
    </row>
    <row r="86" spans="2:18">
      <c r="B86" s="288"/>
      <c r="C86" s="49">
        <f t="shared" ca="1" si="63"/>
        <v>72</v>
      </c>
      <c r="D86" s="50">
        <f ca="1">IF(C86="","",VLOOKUP(C86/12,$H$3:$J$9,3,TRUE))</f>
        <v>1.83E-2</v>
      </c>
      <c r="E86" s="51">
        <f t="shared" ca="1" si="52"/>
        <v>201192</v>
      </c>
      <c r="F86" s="52">
        <f t="shared" ca="1" si="56"/>
        <v>91203</v>
      </c>
      <c r="G86" s="53">
        <f t="shared" ca="1" si="53"/>
        <v>31680</v>
      </c>
      <c r="H86" s="53">
        <f t="shared" ref="H86" ca="1" si="66">IF(C86="","",IF($E$5*12=C86,I85,H85))</f>
        <v>59523</v>
      </c>
      <c r="I86" s="54">
        <f t="shared" ca="1" si="54"/>
        <v>20714344</v>
      </c>
      <c r="J86" s="52">
        <f t="shared" ref="J86" ca="1" si="67">IF(C86="","",K86+L86)</f>
        <v>109989</v>
      </c>
      <c r="K86" s="56">
        <f t="shared" ref="K86" ca="1" si="68">IF(C86="","",ROUND(M80*D86/2,0))</f>
        <v>38561</v>
      </c>
      <c r="L86" s="57">
        <f t="shared" ref="L86" ca="1" si="69">IF(C86="","",IF($E$5*2=C86/6,M85,L80))</f>
        <v>71428</v>
      </c>
      <c r="M86" s="58">
        <f t="shared" ref="M86" ca="1" si="70">IF(C86="","",M80-L86)</f>
        <v>4142864</v>
      </c>
      <c r="N86" s="59">
        <f t="shared" ca="1" si="55"/>
        <v>24857208</v>
      </c>
      <c r="Q86" s="25">
        <f t="shared" ca="1" si="61"/>
        <v>70241</v>
      </c>
      <c r="R86" s="25">
        <f t="shared" ca="1" si="62"/>
        <v>130951</v>
      </c>
    </row>
    <row r="87" spans="2:18">
      <c r="B87" s="286" t="str">
        <f ca="1">IF(C87="","",C98/12&amp;"年目")</f>
        <v>7年目</v>
      </c>
      <c r="C87" s="26">
        <f t="shared" ca="1" si="63"/>
        <v>73</v>
      </c>
      <c r="D87" s="27">
        <f t="shared" ca="1" si="13"/>
        <v>1.83E-2</v>
      </c>
      <c r="E87" s="28">
        <f t="shared" ca="1" si="52"/>
        <v>91112</v>
      </c>
      <c r="F87" s="29">
        <f t="shared" ca="1" si="56"/>
        <v>91112</v>
      </c>
      <c r="G87" s="30">
        <f t="shared" ca="1" si="53"/>
        <v>31589</v>
      </c>
      <c r="H87" s="30">
        <f t="shared" ref="H87:H88" ca="1" si="71">IF(C87="","",H86)</f>
        <v>59523</v>
      </c>
      <c r="I87" s="31">
        <f t="shared" ca="1" si="54"/>
        <v>20654821</v>
      </c>
      <c r="J87" s="32"/>
      <c r="K87" s="33"/>
      <c r="L87" s="33"/>
      <c r="M87" s="34">
        <f t="shared" ref="M87:M91" ca="1" si="72">IF(C87="","",M86)</f>
        <v>4142864</v>
      </c>
      <c r="N87" s="35">
        <f t="shared" ca="1" si="55"/>
        <v>24797685</v>
      </c>
      <c r="Q87" s="25">
        <f t="shared" ca="1" si="61"/>
        <v>31589</v>
      </c>
      <c r="R87" s="25">
        <f t="shared" ca="1" si="62"/>
        <v>59523</v>
      </c>
    </row>
    <row r="88" spans="2:18">
      <c r="B88" s="287"/>
      <c r="C88" s="36">
        <f t="shared" ca="1" si="63"/>
        <v>74</v>
      </c>
      <c r="D88" s="37">
        <f t="shared" ca="1" si="13"/>
        <v>1.83E-2</v>
      </c>
      <c r="E88" s="38">
        <f t="shared" ca="1" si="52"/>
        <v>91022</v>
      </c>
      <c r="F88" s="39">
        <f t="shared" ca="1" si="56"/>
        <v>91022</v>
      </c>
      <c r="G88" s="40">
        <f t="shared" ca="1" si="53"/>
        <v>31499</v>
      </c>
      <c r="H88" s="40">
        <f t="shared" ca="1" si="71"/>
        <v>59523</v>
      </c>
      <c r="I88" s="41">
        <f t="shared" ca="1" si="54"/>
        <v>20595298</v>
      </c>
      <c r="J88" s="42"/>
      <c r="K88" s="43"/>
      <c r="L88" s="43"/>
      <c r="M88" s="44">
        <f t="shared" ca="1" si="72"/>
        <v>4142864</v>
      </c>
      <c r="N88" s="45">
        <f t="shared" ca="1" si="55"/>
        <v>24738162</v>
      </c>
      <c r="Q88" s="25">
        <f t="shared" ca="1" si="61"/>
        <v>31499</v>
      </c>
      <c r="R88" s="25">
        <f t="shared" ca="1" si="62"/>
        <v>59523</v>
      </c>
    </row>
    <row r="89" spans="2:18">
      <c r="B89" s="287"/>
      <c r="C89" s="36">
        <f t="shared" ca="1" si="63"/>
        <v>75</v>
      </c>
      <c r="D89" s="37">
        <f t="shared" ca="1" si="13"/>
        <v>1.83E-2</v>
      </c>
      <c r="E89" s="38">
        <f t="shared" ca="1" si="52"/>
        <v>90931</v>
      </c>
      <c r="F89" s="39">
        <f t="shared" ca="1" si="56"/>
        <v>90931</v>
      </c>
      <c r="G89" s="40">
        <f t="shared" ca="1" si="53"/>
        <v>31408</v>
      </c>
      <c r="H89" s="40">
        <f t="shared" ca="1" si="64"/>
        <v>59523</v>
      </c>
      <c r="I89" s="41">
        <f t="shared" ca="1" si="54"/>
        <v>20535775</v>
      </c>
      <c r="J89" s="42"/>
      <c r="K89" s="43"/>
      <c r="L89" s="43"/>
      <c r="M89" s="44">
        <f t="shared" ca="1" si="72"/>
        <v>4142864</v>
      </c>
      <c r="N89" s="45">
        <f t="shared" ca="1" si="55"/>
        <v>24678639</v>
      </c>
      <c r="Q89" s="25">
        <f t="shared" ca="1" si="61"/>
        <v>31408</v>
      </c>
      <c r="R89" s="25">
        <f t="shared" ca="1" si="62"/>
        <v>59523</v>
      </c>
    </row>
    <row r="90" spans="2:18">
      <c r="B90" s="287"/>
      <c r="C90" s="36">
        <f t="shared" ca="1" si="63"/>
        <v>76</v>
      </c>
      <c r="D90" s="37">
        <f t="shared" ca="1" si="13"/>
        <v>1.83E-2</v>
      </c>
      <c r="E90" s="38">
        <f t="shared" ca="1" si="52"/>
        <v>90840</v>
      </c>
      <c r="F90" s="39">
        <f t="shared" ca="1" si="56"/>
        <v>90840</v>
      </c>
      <c r="G90" s="40">
        <f t="shared" ca="1" si="53"/>
        <v>31317</v>
      </c>
      <c r="H90" s="40">
        <f t="shared" ca="1" si="64"/>
        <v>59523</v>
      </c>
      <c r="I90" s="41">
        <f t="shared" ca="1" si="54"/>
        <v>20476252</v>
      </c>
      <c r="J90" s="42"/>
      <c r="K90" s="43"/>
      <c r="L90" s="43"/>
      <c r="M90" s="44">
        <f t="shared" ca="1" si="72"/>
        <v>4142864</v>
      </c>
      <c r="N90" s="45">
        <f t="shared" ca="1" si="55"/>
        <v>24619116</v>
      </c>
      <c r="Q90" s="25">
        <f t="shared" ca="1" si="61"/>
        <v>31317</v>
      </c>
      <c r="R90" s="25">
        <f t="shared" ca="1" si="62"/>
        <v>59523</v>
      </c>
    </row>
    <row r="91" spans="2:18">
      <c r="B91" s="287"/>
      <c r="C91" s="36">
        <f t="shared" ca="1" si="63"/>
        <v>77</v>
      </c>
      <c r="D91" s="37">
        <f t="shared" ca="1" si="13"/>
        <v>1.83E-2</v>
      </c>
      <c r="E91" s="38">
        <f t="shared" ca="1" si="52"/>
        <v>90749</v>
      </c>
      <c r="F91" s="39">
        <f t="shared" ca="1" si="56"/>
        <v>90749</v>
      </c>
      <c r="G91" s="40">
        <f t="shared" ca="1" si="53"/>
        <v>31226</v>
      </c>
      <c r="H91" s="40">
        <f t="shared" ca="1" si="64"/>
        <v>59523</v>
      </c>
      <c r="I91" s="41">
        <f t="shared" ca="1" si="54"/>
        <v>20416729</v>
      </c>
      <c r="J91" s="42"/>
      <c r="K91" s="43"/>
      <c r="L91" s="43"/>
      <c r="M91" s="44">
        <f t="shared" ca="1" si="72"/>
        <v>4142864</v>
      </c>
      <c r="N91" s="45">
        <f t="shared" ca="1" si="55"/>
        <v>24559593</v>
      </c>
      <c r="Q91" s="25">
        <f t="shared" ca="1" si="61"/>
        <v>31226</v>
      </c>
      <c r="R91" s="25">
        <f t="shared" ca="1" si="62"/>
        <v>59523</v>
      </c>
    </row>
    <row r="92" spans="2:18">
      <c r="B92" s="287"/>
      <c r="C92" s="36">
        <f t="shared" ca="1" si="63"/>
        <v>78</v>
      </c>
      <c r="D92" s="37">
        <f t="shared" ca="1" si="13"/>
        <v>1.83E-2</v>
      </c>
      <c r="E92" s="38">
        <f t="shared" ca="1" si="52"/>
        <v>199994</v>
      </c>
      <c r="F92" s="39">
        <f t="shared" ca="1" si="56"/>
        <v>90659</v>
      </c>
      <c r="G92" s="40">
        <f t="shared" ca="1" si="53"/>
        <v>31136</v>
      </c>
      <c r="H92" s="40">
        <f t="shared" ca="1" si="64"/>
        <v>59523</v>
      </c>
      <c r="I92" s="41">
        <f t="shared" ca="1" si="54"/>
        <v>20357206</v>
      </c>
      <c r="J92" s="46">
        <f t="shared" ref="J92" ca="1" si="73">IF(C92="","",K92+L92)</f>
        <v>109335</v>
      </c>
      <c r="K92" s="47">
        <f t="shared" ref="K92" ca="1" si="74">IF(C92="","",ROUND(M91*D92/2,0))</f>
        <v>37907</v>
      </c>
      <c r="L92" s="48">
        <f t="shared" ref="L92" ca="1" si="75">IF(C92="","",IF($E$5*2=C92/6,M91,L86))</f>
        <v>71428</v>
      </c>
      <c r="M92" s="44">
        <f t="shared" ref="M92" ca="1" si="76">IF(C92="","",M86-L92)</f>
        <v>4071436</v>
      </c>
      <c r="N92" s="45">
        <f t="shared" ca="1" si="55"/>
        <v>24428642</v>
      </c>
      <c r="Q92" s="25">
        <f t="shared" ca="1" si="61"/>
        <v>69043</v>
      </c>
      <c r="R92" s="25">
        <f t="shared" ca="1" si="62"/>
        <v>130951</v>
      </c>
    </row>
    <row r="93" spans="2:18">
      <c r="B93" s="287"/>
      <c r="C93" s="36">
        <f t="shared" ca="1" si="63"/>
        <v>79</v>
      </c>
      <c r="D93" s="37">
        <f t="shared" ca="1" si="13"/>
        <v>1.83E-2</v>
      </c>
      <c r="E93" s="38">
        <f t="shared" ca="1" si="52"/>
        <v>90568</v>
      </c>
      <c r="F93" s="39">
        <f t="shared" ca="1" si="56"/>
        <v>90568</v>
      </c>
      <c r="G93" s="40">
        <f t="shared" ca="1" si="53"/>
        <v>31045</v>
      </c>
      <c r="H93" s="40">
        <f t="shared" ca="1" si="64"/>
        <v>59523</v>
      </c>
      <c r="I93" s="41">
        <f t="shared" ca="1" si="54"/>
        <v>20297683</v>
      </c>
      <c r="J93" s="42"/>
      <c r="K93" s="43"/>
      <c r="L93" s="43"/>
      <c r="M93" s="44">
        <f t="shared" ref="M93:M97" ca="1" si="77">IF(C93="","",M92)</f>
        <v>4071436</v>
      </c>
      <c r="N93" s="45">
        <f t="shared" ca="1" si="55"/>
        <v>24369119</v>
      </c>
      <c r="Q93" s="25">
        <f t="shared" ca="1" si="61"/>
        <v>31045</v>
      </c>
      <c r="R93" s="25">
        <f t="shared" ca="1" si="62"/>
        <v>59523</v>
      </c>
    </row>
    <row r="94" spans="2:18">
      <c r="B94" s="287"/>
      <c r="C94" s="36">
        <f t="shared" ca="1" si="63"/>
        <v>80</v>
      </c>
      <c r="D94" s="37">
        <f t="shared" ca="1" si="13"/>
        <v>1.83E-2</v>
      </c>
      <c r="E94" s="38">
        <f t="shared" ca="1" si="52"/>
        <v>90477</v>
      </c>
      <c r="F94" s="39">
        <f t="shared" ca="1" si="56"/>
        <v>90477</v>
      </c>
      <c r="G94" s="40">
        <f t="shared" ca="1" si="53"/>
        <v>30954</v>
      </c>
      <c r="H94" s="40">
        <f t="shared" ca="1" si="64"/>
        <v>59523</v>
      </c>
      <c r="I94" s="41">
        <f t="shared" ca="1" si="54"/>
        <v>20238160</v>
      </c>
      <c r="J94" s="42"/>
      <c r="K94" s="43"/>
      <c r="L94" s="43"/>
      <c r="M94" s="44">
        <f t="shared" ca="1" si="77"/>
        <v>4071436</v>
      </c>
      <c r="N94" s="45">
        <f t="shared" ca="1" si="55"/>
        <v>24309596</v>
      </c>
      <c r="Q94" s="25">
        <f t="shared" ca="1" si="61"/>
        <v>30954</v>
      </c>
      <c r="R94" s="25">
        <f t="shared" ca="1" si="62"/>
        <v>59523</v>
      </c>
    </row>
    <row r="95" spans="2:18">
      <c r="B95" s="287"/>
      <c r="C95" s="36">
        <f t="shared" ca="1" si="63"/>
        <v>81</v>
      </c>
      <c r="D95" s="37">
        <f t="shared" ca="1" si="13"/>
        <v>1.83E-2</v>
      </c>
      <c r="E95" s="38">
        <f t="shared" ca="1" si="52"/>
        <v>90386</v>
      </c>
      <c r="F95" s="39">
        <f t="shared" ca="1" si="56"/>
        <v>90386</v>
      </c>
      <c r="G95" s="40">
        <f t="shared" ca="1" si="53"/>
        <v>30863</v>
      </c>
      <c r="H95" s="40">
        <f t="shared" ca="1" si="64"/>
        <v>59523</v>
      </c>
      <c r="I95" s="41">
        <f t="shared" ca="1" si="54"/>
        <v>20178637</v>
      </c>
      <c r="J95" s="42"/>
      <c r="K95" s="43"/>
      <c r="L95" s="43"/>
      <c r="M95" s="44">
        <f t="shared" ca="1" si="77"/>
        <v>4071436</v>
      </c>
      <c r="N95" s="45">
        <f t="shared" ca="1" si="55"/>
        <v>24250073</v>
      </c>
      <c r="Q95" s="25">
        <f t="shared" ca="1" si="61"/>
        <v>30863</v>
      </c>
      <c r="R95" s="25">
        <f t="shared" ca="1" si="62"/>
        <v>59523</v>
      </c>
    </row>
    <row r="96" spans="2:18">
      <c r="B96" s="287"/>
      <c r="C96" s="36">
        <f t="shared" ca="1" si="63"/>
        <v>82</v>
      </c>
      <c r="D96" s="37">
        <f t="shared" ca="1" si="13"/>
        <v>1.83E-2</v>
      </c>
      <c r="E96" s="38">
        <f t="shared" ca="1" si="52"/>
        <v>90295</v>
      </c>
      <c r="F96" s="39">
        <f t="shared" ca="1" si="56"/>
        <v>90295</v>
      </c>
      <c r="G96" s="40">
        <f t="shared" ca="1" si="53"/>
        <v>30772</v>
      </c>
      <c r="H96" s="40">
        <f t="shared" ca="1" si="64"/>
        <v>59523</v>
      </c>
      <c r="I96" s="41">
        <f t="shared" ca="1" si="54"/>
        <v>20119114</v>
      </c>
      <c r="J96" s="42"/>
      <c r="K96" s="43"/>
      <c r="L96" s="43"/>
      <c r="M96" s="44">
        <f t="shared" ca="1" si="77"/>
        <v>4071436</v>
      </c>
      <c r="N96" s="45">
        <f t="shared" ca="1" si="55"/>
        <v>24190550</v>
      </c>
      <c r="Q96" s="25">
        <f t="shared" ca="1" si="61"/>
        <v>30772</v>
      </c>
      <c r="R96" s="25">
        <f t="shared" ca="1" si="62"/>
        <v>59523</v>
      </c>
    </row>
    <row r="97" spans="2:18">
      <c r="B97" s="287"/>
      <c r="C97" s="36">
        <f t="shared" ca="1" si="63"/>
        <v>83</v>
      </c>
      <c r="D97" s="37">
        <f t="shared" ca="1" si="13"/>
        <v>1.83E-2</v>
      </c>
      <c r="E97" s="38">
        <f t="shared" ca="1" si="52"/>
        <v>90205</v>
      </c>
      <c r="F97" s="39">
        <f t="shared" ca="1" si="56"/>
        <v>90205</v>
      </c>
      <c r="G97" s="40">
        <f t="shared" ca="1" si="53"/>
        <v>30682</v>
      </c>
      <c r="H97" s="40">
        <f t="shared" ca="1" si="64"/>
        <v>59523</v>
      </c>
      <c r="I97" s="41">
        <f t="shared" ca="1" si="54"/>
        <v>20059591</v>
      </c>
      <c r="J97" s="42"/>
      <c r="K97" s="43"/>
      <c r="L97" s="43"/>
      <c r="M97" s="44">
        <f t="shared" ca="1" si="77"/>
        <v>4071436</v>
      </c>
      <c r="N97" s="45">
        <f t="shared" ca="1" si="55"/>
        <v>24131027</v>
      </c>
      <c r="Q97" s="25">
        <f t="shared" ca="1" si="61"/>
        <v>30682</v>
      </c>
      <c r="R97" s="25">
        <f t="shared" ca="1" si="62"/>
        <v>59523</v>
      </c>
    </row>
    <row r="98" spans="2:18">
      <c r="B98" s="288"/>
      <c r="C98" s="49">
        <f t="shared" ca="1" si="63"/>
        <v>84</v>
      </c>
      <c r="D98" s="50">
        <f ca="1">IF(C98="","",VLOOKUP(C98/12,$H$3:$J$9,3,TRUE))</f>
        <v>1.83E-2</v>
      </c>
      <c r="E98" s="51">
        <f t="shared" ca="1" si="52"/>
        <v>198796</v>
      </c>
      <c r="F98" s="52">
        <f t="shared" ca="1" si="56"/>
        <v>90114</v>
      </c>
      <c r="G98" s="53">
        <f t="shared" ca="1" si="53"/>
        <v>30591</v>
      </c>
      <c r="H98" s="53">
        <f t="shared" ref="H98" ca="1" si="78">IF(C98="","",IF($E$5*12=C98,I97,H97))</f>
        <v>59523</v>
      </c>
      <c r="I98" s="54">
        <f t="shared" ca="1" si="54"/>
        <v>20000068</v>
      </c>
      <c r="J98" s="52">
        <f t="shared" ref="J98" ca="1" si="79">IF(C98="","",K98+L98)</f>
        <v>108682</v>
      </c>
      <c r="K98" s="56">
        <f t="shared" ref="K98" ca="1" si="80">IF(C98="","",ROUND(M92*D98/2,0))</f>
        <v>37254</v>
      </c>
      <c r="L98" s="57">
        <f t="shared" ref="L98" ca="1" si="81">IF(C98="","",IF($E$5*2=C98/6,M97,L92))</f>
        <v>71428</v>
      </c>
      <c r="M98" s="58">
        <f t="shared" ref="M98" ca="1" si="82">IF(C98="","",M92-L98)</f>
        <v>4000008</v>
      </c>
      <c r="N98" s="59">
        <f t="shared" ca="1" si="55"/>
        <v>24000076</v>
      </c>
      <c r="Q98" s="25">
        <f t="shared" ca="1" si="61"/>
        <v>67845</v>
      </c>
      <c r="R98" s="25">
        <f t="shared" ca="1" si="62"/>
        <v>130951</v>
      </c>
    </row>
    <row r="99" spans="2:18">
      <c r="B99" s="286" t="str">
        <f ca="1">IF(C99="","",C110/12&amp;"年目")</f>
        <v>8年目</v>
      </c>
      <c r="C99" s="26">
        <f t="shared" ca="1" si="63"/>
        <v>85</v>
      </c>
      <c r="D99" s="27">
        <f t="shared" ca="1" si="13"/>
        <v>1.83E-2</v>
      </c>
      <c r="E99" s="28">
        <f t="shared" ca="1" si="52"/>
        <v>90023</v>
      </c>
      <c r="F99" s="29">
        <f t="shared" ca="1" si="56"/>
        <v>90023</v>
      </c>
      <c r="G99" s="30">
        <f t="shared" ca="1" si="53"/>
        <v>30500</v>
      </c>
      <c r="H99" s="30">
        <f t="shared" ref="H99:H100" ca="1" si="83">IF(C99="","",H98)</f>
        <v>59523</v>
      </c>
      <c r="I99" s="31">
        <f t="shared" ca="1" si="54"/>
        <v>19940545</v>
      </c>
      <c r="J99" s="32"/>
      <c r="K99" s="33"/>
      <c r="L99" s="33"/>
      <c r="M99" s="34">
        <f t="shared" ref="M99:M103" ca="1" si="84">IF(C99="","",M98)</f>
        <v>4000008</v>
      </c>
      <c r="N99" s="35">
        <f t="shared" ca="1" si="55"/>
        <v>23940553</v>
      </c>
      <c r="Q99" s="25">
        <f t="shared" ca="1" si="61"/>
        <v>30500</v>
      </c>
      <c r="R99" s="25">
        <f t="shared" ca="1" si="62"/>
        <v>59523</v>
      </c>
    </row>
    <row r="100" spans="2:18">
      <c r="B100" s="287"/>
      <c r="C100" s="36">
        <f t="shared" ca="1" si="63"/>
        <v>86</v>
      </c>
      <c r="D100" s="37">
        <f t="shared" ca="1" si="13"/>
        <v>1.83E-2</v>
      </c>
      <c r="E100" s="38">
        <f t="shared" ca="1" si="52"/>
        <v>89932</v>
      </c>
      <c r="F100" s="39">
        <f t="shared" ca="1" si="56"/>
        <v>89932</v>
      </c>
      <c r="G100" s="40">
        <f t="shared" ca="1" si="53"/>
        <v>30409</v>
      </c>
      <c r="H100" s="40">
        <f t="shared" ca="1" si="83"/>
        <v>59523</v>
      </c>
      <c r="I100" s="41">
        <f t="shared" ca="1" si="54"/>
        <v>19881022</v>
      </c>
      <c r="J100" s="42"/>
      <c r="K100" s="43"/>
      <c r="L100" s="43"/>
      <c r="M100" s="44">
        <f t="shared" ca="1" si="84"/>
        <v>4000008</v>
      </c>
      <c r="N100" s="45">
        <f t="shared" ca="1" si="55"/>
        <v>23881030</v>
      </c>
      <c r="Q100" s="25">
        <f t="shared" ca="1" si="61"/>
        <v>30409</v>
      </c>
      <c r="R100" s="25">
        <f t="shared" ca="1" si="62"/>
        <v>59523</v>
      </c>
    </row>
    <row r="101" spans="2:18">
      <c r="B101" s="287"/>
      <c r="C101" s="36">
        <f t="shared" ca="1" si="63"/>
        <v>87</v>
      </c>
      <c r="D101" s="37">
        <f t="shared" ca="1" si="13"/>
        <v>1.83E-2</v>
      </c>
      <c r="E101" s="38">
        <f t="shared" ca="1" si="52"/>
        <v>89842</v>
      </c>
      <c r="F101" s="39">
        <f t="shared" ca="1" si="56"/>
        <v>89842</v>
      </c>
      <c r="G101" s="40">
        <f t="shared" ca="1" si="53"/>
        <v>30319</v>
      </c>
      <c r="H101" s="40">
        <f t="shared" ca="1" si="64"/>
        <v>59523</v>
      </c>
      <c r="I101" s="41">
        <f t="shared" ca="1" si="54"/>
        <v>19821499</v>
      </c>
      <c r="J101" s="42"/>
      <c r="K101" s="43"/>
      <c r="L101" s="43"/>
      <c r="M101" s="44">
        <f t="shared" ca="1" si="84"/>
        <v>4000008</v>
      </c>
      <c r="N101" s="45">
        <f t="shared" ca="1" si="55"/>
        <v>23821507</v>
      </c>
      <c r="Q101" s="25">
        <f t="shared" ca="1" si="61"/>
        <v>30319</v>
      </c>
      <c r="R101" s="25">
        <f t="shared" ca="1" si="62"/>
        <v>59523</v>
      </c>
    </row>
    <row r="102" spans="2:18">
      <c r="B102" s="287"/>
      <c r="C102" s="36">
        <f t="shared" ca="1" si="63"/>
        <v>88</v>
      </c>
      <c r="D102" s="37">
        <f t="shared" ca="1" si="13"/>
        <v>1.83E-2</v>
      </c>
      <c r="E102" s="38">
        <f t="shared" ca="1" si="52"/>
        <v>89751</v>
      </c>
      <c r="F102" s="39">
        <f t="shared" ca="1" si="56"/>
        <v>89751</v>
      </c>
      <c r="G102" s="40">
        <f t="shared" ca="1" si="53"/>
        <v>30228</v>
      </c>
      <c r="H102" s="40">
        <f t="shared" ca="1" si="64"/>
        <v>59523</v>
      </c>
      <c r="I102" s="41">
        <f t="shared" ca="1" si="54"/>
        <v>19761976</v>
      </c>
      <c r="J102" s="42"/>
      <c r="K102" s="43"/>
      <c r="L102" s="43"/>
      <c r="M102" s="44">
        <f t="shared" ca="1" si="84"/>
        <v>4000008</v>
      </c>
      <c r="N102" s="45">
        <f t="shared" ca="1" si="55"/>
        <v>23761984</v>
      </c>
      <c r="Q102" s="25">
        <f t="shared" ca="1" si="61"/>
        <v>30228</v>
      </c>
      <c r="R102" s="25">
        <f t="shared" ca="1" si="62"/>
        <v>59523</v>
      </c>
    </row>
    <row r="103" spans="2:18">
      <c r="B103" s="287"/>
      <c r="C103" s="36">
        <f t="shared" ca="1" si="63"/>
        <v>89</v>
      </c>
      <c r="D103" s="37">
        <f t="shared" ref="D103:D133" ca="1" si="85">D104</f>
        <v>1.83E-2</v>
      </c>
      <c r="E103" s="38">
        <f t="shared" ca="1" si="52"/>
        <v>89660</v>
      </c>
      <c r="F103" s="39">
        <f t="shared" ca="1" si="56"/>
        <v>89660</v>
      </c>
      <c r="G103" s="40">
        <f t="shared" ca="1" si="53"/>
        <v>30137</v>
      </c>
      <c r="H103" s="40">
        <f t="shared" ca="1" si="64"/>
        <v>59523</v>
      </c>
      <c r="I103" s="41">
        <f t="shared" ca="1" si="54"/>
        <v>19702453</v>
      </c>
      <c r="J103" s="42"/>
      <c r="K103" s="43"/>
      <c r="L103" s="43"/>
      <c r="M103" s="44">
        <f t="shared" ca="1" si="84"/>
        <v>4000008</v>
      </c>
      <c r="N103" s="45">
        <f t="shared" ca="1" si="55"/>
        <v>23702461</v>
      </c>
      <c r="Q103" s="25">
        <f t="shared" ca="1" si="61"/>
        <v>30137</v>
      </c>
      <c r="R103" s="25">
        <f t="shared" ca="1" si="62"/>
        <v>59523</v>
      </c>
    </row>
    <row r="104" spans="2:18">
      <c r="B104" s="287"/>
      <c r="C104" s="36">
        <f t="shared" ca="1" si="63"/>
        <v>90</v>
      </c>
      <c r="D104" s="37">
        <f t="shared" ca="1" si="85"/>
        <v>1.83E-2</v>
      </c>
      <c r="E104" s="38">
        <f t="shared" ca="1" si="52"/>
        <v>197597</v>
      </c>
      <c r="F104" s="39">
        <f t="shared" ca="1" si="56"/>
        <v>89569</v>
      </c>
      <c r="G104" s="40">
        <f t="shared" ca="1" si="53"/>
        <v>30046</v>
      </c>
      <c r="H104" s="40">
        <f t="shared" ca="1" si="64"/>
        <v>59523</v>
      </c>
      <c r="I104" s="41">
        <f t="shared" ca="1" si="54"/>
        <v>19642930</v>
      </c>
      <c r="J104" s="46">
        <f t="shared" ref="J104" ca="1" si="86">IF(C104="","",K104+L104)</f>
        <v>108028</v>
      </c>
      <c r="K104" s="47">
        <f t="shared" ref="K104" ca="1" si="87">IF(C104="","",ROUND(M103*D104/2,0))</f>
        <v>36600</v>
      </c>
      <c r="L104" s="48">
        <f t="shared" ref="L104" ca="1" si="88">IF(C104="","",IF($E$5*2=C104/6,M103,L98))</f>
        <v>71428</v>
      </c>
      <c r="M104" s="44">
        <f t="shared" ref="M104" ca="1" si="89">IF(C104="","",M98-L104)</f>
        <v>3928580</v>
      </c>
      <c r="N104" s="45">
        <f t="shared" ca="1" si="55"/>
        <v>23571510</v>
      </c>
      <c r="Q104" s="25">
        <f t="shared" ca="1" si="61"/>
        <v>66646</v>
      </c>
      <c r="R104" s="25">
        <f t="shared" ca="1" si="62"/>
        <v>130951</v>
      </c>
    </row>
    <row r="105" spans="2:18">
      <c r="B105" s="287"/>
      <c r="C105" s="36">
        <f t="shared" ca="1" si="63"/>
        <v>91</v>
      </c>
      <c r="D105" s="37">
        <f t="shared" ca="1" si="85"/>
        <v>1.83E-2</v>
      </c>
      <c r="E105" s="38">
        <f t="shared" ca="1" si="52"/>
        <v>89478</v>
      </c>
      <c r="F105" s="39">
        <f t="shared" ca="1" si="56"/>
        <v>89478</v>
      </c>
      <c r="G105" s="40">
        <f t="shared" ca="1" si="53"/>
        <v>29955</v>
      </c>
      <c r="H105" s="40">
        <f t="shared" ca="1" si="64"/>
        <v>59523</v>
      </c>
      <c r="I105" s="41">
        <f t="shared" ca="1" si="54"/>
        <v>19583407</v>
      </c>
      <c r="J105" s="42"/>
      <c r="K105" s="43"/>
      <c r="L105" s="43"/>
      <c r="M105" s="44">
        <f t="shared" ref="M105:M109" ca="1" si="90">IF(C105="","",M104)</f>
        <v>3928580</v>
      </c>
      <c r="N105" s="45">
        <f t="shared" ca="1" si="55"/>
        <v>23511987</v>
      </c>
      <c r="Q105" s="25">
        <f t="shared" ca="1" si="61"/>
        <v>29955</v>
      </c>
      <c r="R105" s="25">
        <f t="shared" ca="1" si="62"/>
        <v>59523</v>
      </c>
    </row>
    <row r="106" spans="2:18">
      <c r="B106" s="287"/>
      <c r="C106" s="36">
        <f t="shared" ca="1" si="63"/>
        <v>92</v>
      </c>
      <c r="D106" s="37">
        <f t="shared" ca="1" si="85"/>
        <v>1.83E-2</v>
      </c>
      <c r="E106" s="38">
        <f t="shared" ca="1" si="52"/>
        <v>89388</v>
      </c>
      <c r="F106" s="39">
        <f t="shared" ca="1" si="56"/>
        <v>89388</v>
      </c>
      <c r="G106" s="40">
        <f t="shared" ca="1" si="53"/>
        <v>29865</v>
      </c>
      <c r="H106" s="40">
        <f t="shared" ca="1" si="64"/>
        <v>59523</v>
      </c>
      <c r="I106" s="41">
        <f t="shared" ca="1" si="54"/>
        <v>19523884</v>
      </c>
      <c r="J106" s="42"/>
      <c r="K106" s="43"/>
      <c r="L106" s="43"/>
      <c r="M106" s="44">
        <f t="shared" ca="1" si="90"/>
        <v>3928580</v>
      </c>
      <c r="N106" s="45">
        <f t="shared" ca="1" si="55"/>
        <v>23452464</v>
      </c>
      <c r="Q106" s="25">
        <f t="shared" ca="1" si="61"/>
        <v>29865</v>
      </c>
      <c r="R106" s="25">
        <f t="shared" ca="1" si="62"/>
        <v>59523</v>
      </c>
    </row>
    <row r="107" spans="2:18">
      <c r="B107" s="287"/>
      <c r="C107" s="36">
        <f t="shared" ca="1" si="63"/>
        <v>93</v>
      </c>
      <c r="D107" s="37">
        <f t="shared" ca="1" si="85"/>
        <v>1.83E-2</v>
      </c>
      <c r="E107" s="38">
        <f t="shared" ca="1" si="52"/>
        <v>89297</v>
      </c>
      <c r="F107" s="39">
        <f t="shared" ca="1" si="56"/>
        <v>89297</v>
      </c>
      <c r="G107" s="40">
        <f t="shared" ca="1" si="53"/>
        <v>29774</v>
      </c>
      <c r="H107" s="40">
        <f t="shared" ca="1" si="64"/>
        <v>59523</v>
      </c>
      <c r="I107" s="41">
        <f t="shared" ca="1" si="54"/>
        <v>19464361</v>
      </c>
      <c r="J107" s="42"/>
      <c r="K107" s="43"/>
      <c r="L107" s="43"/>
      <c r="M107" s="44">
        <f t="shared" ca="1" si="90"/>
        <v>3928580</v>
      </c>
      <c r="N107" s="45">
        <f t="shared" ca="1" si="55"/>
        <v>23392941</v>
      </c>
      <c r="Q107" s="25">
        <f t="shared" ca="1" si="61"/>
        <v>29774</v>
      </c>
      <c r="R107" s="25">
        <f t="shared" ca="1" si="62"/>
        <v>59523</v>
      </c>
    </row>
    <row r="108" spans="2:18">
      <c r="B108" s="287"/>
      <c r="C108" s="36">
        <f t="shared" ca="1" si="63"/>
        <v>94</v>
      </c>
      <c r="D108" s="37">
        <f t="shared" ca="1" si="85"/>
        <v>1.83E-2</v>
      </c>
      <c r="E108" s="38">
        <f t="shared" ca="1" si="52"/>
        <v>89206</v>
      </c>
      <c r="F108" s="39">
        <f t="shared" ca="1" si="56"/>
        <v>89206</v>
      </c>
      <c r="G108" s="40">
        <f t="shared" ca="1" si="53"/>
        <v>29683</v>
      </c>
      <c r="H108" s="40">
        <f t="shared" ca="1" si="64"/>
        <v>59523</v>
      </c>
      <c r="I108" s="41">
        <f t="shared" ca="1" si="54"/>
        <v>19404838</v>
      </c>
      <c r="J108" s="42"/>
      <c r="K108" s="43"/>
      <c r="L108" s="43"/>
      <c r="M108" s="44">
        <f t="shared" ca="1" si="90"/>
        <v>3928580</v>
      </c>
      <c r="N108" s="45">
        <f t="shared" ca="1" si="55"/>
        <v>23333418</v>
      </c>
      <c r="Q108" s="25">
        <f t="shared" ca="1" si="61"/>
        <v>29683</v>
      </c>
      <c r="R108" s="25">
        <f t="shared" ca="1" si="62"/>
        <v>59523</v>
      </c>
    </row>
    <row r="109" spans="2:18">
      <c r="B109" s="287"/>
      <c r="C109" s="36">
        <f t="shared" ca="1" si="63"/>
        <v>95</v>
      </c>
      <c r="D109" s="37">
        <f t="shared" ca="1" si="85"/>
        <v>1.83E-2</v>
      </c>
      <c r="E109" s="38">
        <f t="shared" ca="1" si="52"/>
        <v>89115</v>
      </c>
      <c r="F109" s="39">
        <f t="shared" ca="1" si="56"/>
        <v>89115</v>
      </c>
      <c r="G109" s="40">
        <f t="shared" ca="1" si="53"/>
        <v>29592</v>
      </c>
      <c r="H109" s="40">
        <f t="shared" ca="1" si="64"/>
        <v>59523</v>
      </c>
      <c r="I109" s="41">
        <f t="shared" ca="1" si="54"/>
        <v>19345315</v>
      </c>
      <c r="J109" s="42"/>
      <c r="K109" s="43"/>
      <c r="L109" s="43"/>
      <c r="M109" s="44">
        <f t="shared" ca="1" si="90"/>
        <v>3928580</v>
      </c>
      <c r="N109" s="45">
        <f t="shared" ca="1" si="55"/>
        <v>23273895</v>
      </c>
      <c r="Q109" s="25">
        <f t="shared" ca="1" si="61"/>
        <v>29592</v>
      </c>
      <c r="R109" s="25">
        <f t="shared" ca="1" si="62"/>
        <v>59523</v>
      </c>
    </row>
    <row r="110" spans="2:18">
      <c r="B110" s="288"/>
      <c r="C110" s="49">
        <f t="shared" ca="1" si="63"/>
        <v>96</v>
      </c>
      <c r="D110" s="50">
        <f ca="1">IF(C110="","",VLOOKUP(C110/12,$H$3:$J$9,3,TRUE))</f>
        <v>1.83E-2</v>
      </c>
      <c r="E110" s="51">
        <f t="shared" ca="1" si="52"/>
        <v>196400</v>
      </c>
      <c r="F110" s="52">
        <f t="shared" ca="1" si="56"/>
        <v>89025</v>
      </c>
      <c r="G110" s="53">
        <f t="shared" ca="1" si="53"/>
        <v>29502</v>
      </c>
      <c r="H110" s="53">
        <f t="shared" ref="H110" ca="1" si="91">IF(C110="","",IF($E$5*12=C110,I109,H109))</f>
        <v>59523</v>
      </c>
      <c r="I110" s="54">
        <f t="shared" ca="1" si="54"/>
        <v>19285792</v>
      </c>
      <c r="J110" s="52">
        <f t="shared" ref="J110" ca="1" si="92">IF(C110="","",K110+L110)</f>
        <v>107375</v>
      </c>
      <c r="K110" s="56">
        <f t="shared" ref="K110" ca="1" si="93">IF(C110="","",ROUND(M104*D110/2,0))</f>
        <v>35947</v>
      </c>
      <c r="L110" s="57">
        <f t="shared" ref="L110" ca="1" si="94">IF(C110="","",IF($E$5*2=C110/6,M109,L104))</f>
        <v>71428</v>
      </c>
      <c r="M110" s="58">
        <f t="shared" ref="M110" ca="1" si="95">IF(C110="","",M104-L110)</f>
        <v>3857152</v>
      </c>
      <c r="N110" s="59">
        <f t="shared" ca="1" si="55"/>
        <v>23142944</v>
      </c>
      <c r="Q110" s="25">
        <f t="shared" ca="1" si="61"/>
        <v>65449</v>
      </c>
      <c r="R110" s="25">
        <f t="shared" ca="1" si="62"/>
        <v>130951</v>
      </c>
    </row>
    <row r="111" spans="2:18">
      <c r="B111" s="286" t="str">
        <f ca="1">IF(C111="","",C122/12&amp;"年目")</f>
        <v>9年目</v>
      </c>
      <c r="C111" s="26">
        <f t="shared" ca="1" si="63"/>
        <v>97</v>
      </c>
      <c r="D111" s="27">
        <f t="shared" ca="1" si="85"/>
        <v>1.83E-2</v>
      </c>
      <c r="E111" s="28">
        <f t="shared" ca="1" si="52"/>
        <v>88934</v>
      </c>
      <c r="F111" s="29">
        <f t="shared" ca="1" si="56"/>
        <v>88934</v>
      </c>
      <c r="G111" s="30">
        <f t="shared" ca="1" si="53"/>
        <v>29411</v>
      </c>
      <c r="H111" s="30">
        <f t="shared" ref="H111:H112" ca="1" si="96">IF(C111="","",H110)</f>
        <v>59523</v>
      </c>
      <c r="I111" s="31">
        <f t="shared" ca="1" si="54"/>
        <v>19226269</v>
      </c>
      <c r="J111" s="32"/>
      <c r="K111" s="33"/>
      <c r="L111" s="33"/>
      <c r="M111" s="34">
        <f t="shared" ref="M111:M115" ca="1" si="97">IF(C111="","",M110)</f>
        <v>3857152</v>
      </c>
      <c r="N111" s="35">
        <f t="shared" ca="1" si="55"/>
        <v>23083421</v>
      </c>
      <c r="Q111" s="25">
        <f t="shared" ca="1" si="61"/>
        <v>29411</v>
      </c>
      <c r="R111" s="25">
        <f t="shared" ca="1" si="62"/>
        <v>59523</v>
      </c>
    </row>
    <row r="112" spans="2:18">
      <c r="B112" s="287"/>
      <c r="C112" s="36">
        <f t="shared" ca="1" si="63"/>
        <v>98</v>
      </c>
      <c r="D112" s="37">
        <f t="shared" ca="1" si="85"/>
        <v>1.83E-2</v>
      </c>
      <c r="E112" s="38">
        <f t="shared" ca="1" si="52"/>
        <v>88843</v>
      </c>
      <c r="F112" s="39">
        <f t="shared" ca="1" si="56"/>
        <v>88843</v>
      </c>
      <c r="G112" s="40">
        <f t="shared" ca="1" si="53"/>
        <v>29320</v>
      </c>
      <c r="H112" s="40">
        <f t="shared" ca="1" si="96"/>
        <v>59523</v>
      </c>
      <c r="I112" s="41">
        <f t="shared" ca="1" si="54"/>
        <v>19166746</v>
      </c>
      <c r="J112" s="42"/>
      <c r="K112" s="43"/>
      <c r="L112" s="43"/>
      <c r="M112" s="44">
        <f t="shared" ca="1" si="97"/>
        <v>3857152</v>
      </c>
      <c r="N112" s="45">
        <f t="shared" ca="1" si="55"/>
        <v>23023898</v>
      </c>
      <c r="Q112" s="25">
        <f t="shared" ca="1" si="61"/>
        <v>29320</v>
      </c>
      <c r="R112" s="25">
        <f t="shared" ca="1" si="62"/>
        <v>59523</v>
      </c>
    </row>
    <row r="113" spans="2:18">
      <c r="B113" s="287"/>
      <c r="C113" s="36">
        <f t="shared" ca="1" si="63"/>
        <v>99</v>
      </c>
      <c r="D113" s="37">
        <f t="shared" ca="1" si="85"/>
        <v>1.83E-2</v>
      </c>
      <c r="E113" s="38">
        <f t="shared" ca="1" si="52"/>
        <v>88752</v>
      </c>
      <c r="F113" s="39">
        <f t="shared" ca="1" si="56"/>
        <v>88752</v>
      </c>
      <c r="G113" s="40">
        <f t="shared" ca="1" si="53"/>
        <v>29229</v>
      </c>
      <c r="H113" s="40">
        <f t="shared" ca="1" si="64"/>
        <v>59523</v>
      </c>
      <c r="I113" s="41">
        <f t="shared" ca="1" si="54"/>
        <v>19107223</v>
      </c>
      <c r="J113" s="42"/>
      <c r="K113" s="43"/>
      <c r="L113" s="43"/>
      <c r="M113" s="44">
        <f t="shared" ca="1" si="97"/>
        <v>3857152</v>
      </c>
      <c r="N113" s="45">
        <f t="shared" ca="1" si="55"/>
        <v>22964375</v>
      </c>
      <c r="Q113" s="25">
        <f t="shared" ca="1" si="61"/>
        <v>29229</v>
      </c>
      <c r="R113" s="25">
        <f t="shared" ca="1" si="62"/>
        <v>59523</v>
      </c>
    </row>
    <row r="114" spans="2:18">
      <c r="B114" s="287"/>
      <c r="C114" s="36">
        <f t="shared" ca="1" si="63"/>
        <v>100</v>
      </c>
      <c r="D114" s="37">
        <f t="shared" ca="1" si="85"/>
        <v>1.83E-2</v>
      </c>
      <c r="E114" s="38">
        <f t="shared" ca="1" si="52"/>
        <v>88662</v>
      </c>
      <c r="F114" s="39">
        <f t="shared" ca="1" si="56"/>
        <v>88662</v>
      </c>
      <c r="G114" s="40">
        <f t="shared" ca="1" si="53"/>
        <v>29139</v>
      </c>
      <c r="H114" s="40">
        <f t="shared" ca="1" si="64"/>
        <v>59523</v>
      </c>
      <c r="I114" s="41">
        <f t="shared" ca="1" si="54"/>
        <v>19047700</v>
      </c>
      <c r="J114" s="42"/>
      <c r="K114" s="43"/>
      <c r="L114" s="43"/>
      <c r="M114" s="44">
        <f t="shared" ca="1" si="97"/>
        <v>3857152</v>
      </c>
      <c r="N114" s="45">
        <f t="shared" ca="1" si="55"/>
        <v>22904852</v>
      </c>
      <c r="Q114" s="25">
        <f t="shared" ca="1" si="61"/>
        <v>29139</v>
      </c>
      <c r="R114" s="25">
        <f t="shared" ca="1" si="62"/>
        <v>59523</v>
      </c>
    </row>
    <row r="115" spans="2:18">
      <c r="B115" s="287"/>
      <c r="C115" s="36">
        <f t="shared" ca="1" si="63"/>
        <v>101</v>
      </c>
      <c r="D115" s="37">
        <f t="shared" ca="1" si="85"/>
        <v>1.83E-2</v>
      </c>
      <c r="E115" s="38">
        <f t="shared" ca="1" si="52"/>
        <v>88571</v>
      </c>
      <c r="F115" s="39">
        <f t="shared" ca="1" si="56"/>
        <v>88571</v>
      </c>
      <c r="G115" s="40">
        <f t="shared" ca="1" si="53"/>
        <v>29048</v>
      </c>
      <c r="H115" s="40">
        <f t="shared" ca="1" si="64"/>
        <v>59523</v>
      </c>
      <c r="I115" s="41">
        <f t="shared" ca="1" si="54"/>
        <v>18988177</v>
      </c>
      <c r="J115" s="42"/>
      <c r="K115" s="43"/>
      <c r="L115" s="43"/>
      <c r="M115" s="44">
        <f t="shared" ca="1" si="97"/>
        <v>3857152</v>
      </c>
      <c r="N115" s="45">
        <f t="shared" ca="1" si="55"/>
        <v>22845329</v>
      </c>
      <c r="Q115" s="25">
        <f t="shared" ca="1" si="61"/>
        <v>29048</v>
      </c>
      <c r="R115" s="25">
        <f t="shared" ca="1" si="62"/>
        <v>59523</v>
      </c>
    </row>
    <row r="116" spans="2:18">
      <c r="B116" s="287"/>
      <c r="C116" s="36">
        <f t="shared" ca="1" si="63"/>
        <v>102</v>
      </c>
      <c r="D116" s="37">
        <f t="shared" ca="1" si="85"/>
        <v>1.83E-2</v>
      </c>
      <c r="E116" s="38">
        <f t="shared" ca="1" si="52"/>
        <v>195201</v>
      </c>
      <c r="F116" s="39">
        <f t="shared" ca="1" si="56"/>
        <v>88480</v>
      </c>
      <c r="G116" s="40">
        <f t="shared" ca="1" si="53"/>
        <v>28957</v>
      </c>
      <c r="H116" s="40">
        <f t="shared" ca="1" si="64"/>
        <v>59523</v>
      </c>
      <c r="I116" s="41">
        <f t="shared" ca="1" si="54"/>
        <v>18928654</v>
      </c>
      <c r="J116" s="46">
        <f t="shared" ref="J116" ca="1" si="98">IF(C116="","",K116+L116)</f>
        <v>106721</v>
      </c>
      <c r="K116" s="47">
        <f t="shared" ref="K116" ca="1" si="99">IF(C116="","",ROUND(M115*D116/2,0))</f>
        <v>35293</v>
      </c>
      <c r="L116" s="48">
        <f t="shared" ref="L116" ca="1" si="100">IF(C116="","",IF($E$5*2=C116/6,M115,L110))</f>
        <v>71428</v>
      </c>
      <c r="M116" s="44">
        <f t="shared" ref="M116" ca="1" si="101">IF(C116="","",M110-L116)</f>
        <v>3785724</v>
      </c>
      <c r="N116" s="45">
        <f t="shared" ca="1" si="55"/>
        <v>22714378</v>
      </c>
      <c r="Q116" s="25">
        <f t="shared" ca="1" si="61"/>
        <v>64250</v>
      </c>
      <c r="R116" s="25">
        <f t="shared" ca="1" si="62"/>
        <v>130951</v>
      </c>
    </row>
    <row r="117" spans="2:18">
      <c r="B117" s="287"/>
      <c r="C117" s="36">
        <f t="shared" ca="1" si="63"/>
        <v>103</v>
      </c>
      <c r="D117" s="37">
        <f t="shared" ca="1" si="85"/>
        <v>1.83E-2</v>
      </c>
      <c r="E117" s="38">
        <f t="shared" ca="1" si="52"/>
        <v>88389</v>
      </c>
      <c r="F117" s="39">
        <f t="shared" ca="1" si="56"/>
        <v>88389</v>
      </c>
      <c r="G117" s="40">
        <f t="shared" ca="1" si="53"/>
        <v>28866</v>
      </c>
      <c r="H117" s="40">
        <f t="shared" ca="1" si="64"/>
        <v>59523</v>
      </c>
      <c r="I117" s="41">
        <f t="shared" ca="1" si="54"/>
        <v>18869131</v>
      </c>
      <c r="J117" s="42"/>
      <c r="K117" s="43"/>
      <c r="L117" s="43"/>
      <c r="M117" s="44">
        <f t="shared" ref="M117:M121" ca="1" si="102">IF(C117="","",M116)</f>
        <v>3785724</v>
      </c>
      <c r="N117" s="45">
        <f t="shared" ca="1" si="55"/>
        <v>22654855</v>
      </c>
      <c r="Q117" s="25">
        <f t="shared" ca="1" si="61"/>
        <v>28866</v>
      </c>
      <c r="R117" s="25">
        <f t="shared" ca="1" si="62"/>
        <v>59523</v>
      </c>
    </row>
    <row r="118" spans="2:18">
      <c r="B118" s="287"/>
      <c r="C118" s="36">
        <f t="shared" ca="1" si="63"/>
        <v>104</v>
      </c>
      <c r="D118" s="37">
        <f t="shared" ca="1" si="85"/>
        <v>1.83E-2</v>
      </c>
      <c r="E118" s="38">
        <f t="shared" ca="1" si="52"/>
        <v>88298</v>
      </c>
      <c r="F118" s="39">
        <f t="shared" ca="1" si="56"/>
        <v>88298</v>
      </c>
      <c r="G118" s="40">
        <f t="shared" ca="1" si="53"/>
        <v>28775</v>
      </c>
      <c r="H118" s="40">
        <f t="shared" ca="1" si="64"/>
        <v>59523</v>
      </c>
      <c r="I118" s="41">
        <f t="shared" ca="1" si="54"/>
        <v>18809608</v>
      </c>
      <c r="J118" s="42"/>
      <c r="K118" s="43"/>
      <c r="L118" s="43"/>
      <c r="M118" s="44">
        <f t="shared" ca="1" si="102"/>
        <v>3785724</v>
      </c>
      <c r="N118" s="45">
        <f t="shared" ca="1" si="55"/>
        <v>22595332</v>
      </c>
      <c r="Q118" s="25">
        <f t="shared" ca="1" si="61"/>
        <v>28775</v>
      </c>
      <c r="R118" s="25">
        <f t="shared" ca="1" si="62"/>
        <v>59523</v>
      </c>
    </row>
    <row r="119" spans="2:18">
      <c r="B119" s="287"/>
      <c r="C119" s="36">
        <f t="shared" ca="1" si="63"/>
        <v>105</v>
      </c>
      <c r="D119" s="37">
        <f t="shared" ca="1" si="85"/>
        <v>1.83E-2</v>
      </c>
      <c r="E119" s="38">
        <f t="shared" ca="1" si="52"/>
        <v>88208</v>
      </c>
      <c r="F119" s="39">
        <f t="shared" ca="1" si="56"/>
        <v>88208</v>
      </c>
      <c r="G119" s="40">
        <f t="shared" ca="1" si="53"/>
        <v>28685</v>
      </c>
      <c r="H119" s="40">
        <f t="shared" ca="1" si="64"/>
        <v>59523</v>
      </c>
      <c r="I119" s="41">
        <f t="shared" ca="1" si="54"/>
        <v>18750085</v>
      </c>
      <c r="J119" s="42"/>
      <c r="K119" s="43"/>
      <c r="L119" s="43"/>
      <c r="M119" s="44">
        <f t="shared" ca="1" si="102"/>
        <v>3785724</v>
      </c>
      <c r="N119" s="45">
        <f t="shared" ca="1" si="55"/>
        <v>22535809</v>
      </c>
      <c r="Q119" s="25">
        <f t="shared" ca="1" si="61"/>
        <v>28685</v>
      </c>
      <c r="R119" s="25">
        <f t="shared" ca="1" si="62"/>
        <v>59523</v>
      </c>
    </row>
    <row r="120" spans="2:18">
      <c r="B120" s="287"/>
      <c r="C120" s="36">
        <f t="shared" ca="1" si="63"/>
        <v>106</v>
      </c>
      <c r="D120" s="37">
        <f t="shared" ca="1" si="85"/>
        <v>1.83E-2</v>
      </c>
      <c r="E120" s="38">
        <f t="shared" ca="1" si="52"/>
        <v>88117</v>
      </c>
      <c r="F120" s="39">
        <f t="shared" ca="1" si="56"/>
        <v>88117</v>
      </c>
      <c r="G120" s="40">
        <f t="shared" ca="1" si="53"/>
        <v>28594</v>
      </c>
      <c r="H120" s="40">
        <f t="shared" ca="1" si="64"/>
        <v>59523</v>
      </c>
      <c r="I120" s="41">
        <f t="shared" ca="1" si="54"/>
        <v>18690562</v>
      </c>
      <c r="J120" s="42"/>
      <c r="K120" s="43"/>
      <c r="L120" s="43"/>
      <c r="M120" s="44">
        <f t="shared" ca="1" si="102"/>
        <v>3785724</v>
      </c>
      <c r="N120" s="45">
        <f t="shared" ca="1" si="55"/>
        <v>22476286</v>
      </c>
      <c r="Q120" s="25">
        <f t="shared" ca="1" si="61"/>
        <v>28594</v>
      </c>
      <c r="R120" s="25">
        <f t="shared" ca="1" si="62"/>
        <v>59523</v>
      </c>
    </row>
    <row r="121" spans="2:18">
      <c r="B121" s="287"/>
      <c r="C121" s="36">
        <f t="shared" ca="1" si="63"/>
        <v>107</v>
      </c>
      <c r="D121" s="37">
        <f t="shared" ca="1" si="85"/>
        <v>1.83E-2</v>
      </c>
      <c r="E121" s="38">
        <f t="shared" ca="1" si="52"/>
        <v>88026</v>
      </c>
      <c r="F121" s="39">
        <f t="shared" ca="1" si="56"/>
        <v>88026</v>
      </c>
      <c r="G121" s="40">
        <f t="shared" ca="1" si="53"/>
        <v>28503</v>
      </c>
      <c r="H121" s="40">
        <f t="shared" ca="1" si="64"/>
        <v>59523</v>
      </c>
      <c r="I121" s="41">
        <f t="shared" ca="1" si="54"/>
        <v>18631039</v>
      </c>
      <c r="J121" s="42"/>
      <c r="K121" s="43"/>
      <c r="L121" s="43"/>
      <c r="M121" s="44">
        <f t="shared" ca="1" si="102"/>
        <v>3785724</v>
      </c>
      <c r="N121" s="45">
        <f t="shared" ca="1" si="55"/>
        <v>22416763</v>
      </c>
      <c r="Q121" s="25">
        <f t="shared" ca="1" si="61"/>
        <v>28503</v>
      </c>
      <c r="R121" s="25">
        <f t="shared" ca="1" si="62"/>
        <v>59523</v>
      </c>
    </row>
    <row r="122" spans="2:18">
      <c r="B122" s="288"/>
      <c r="C122" s="49">
        <f t="shared" ca="1" si="63"/>
        <v>108</v>
      </c>
      <c r="D122" s="50">
        <f ca="1">IF(C122="","",VLOOKUP(C122/12,$H$3:$J$9,3,TRUE))</f>
        <v>1.83E-2</v>
      </c>
      <c r="E122" s="51">
        <f t="shared" ca="1" si="52"/>
        <v>194002</v>
      </c>
      <c r="F122" s="52">
        <f t="shared" ca="1" si="56"/>
        <v>87935</v>
      </c>
      <c r="G122" s="53">
        <f t="shared" ca="1" si="53"/>
        <v>28412</v>
      </c>
      <c r="H122" s="53">
        <f t="shared" ref="H122" ca="1" si="103">IF(C122="","",IF($E$5*12=C122,I121,H121))</f>
        <v>59523</v>
      </c>
      <c r="I122" s="54">
        <f t="shared" ca="1" si="54"/>
        <v>18571516</v>
      </c>
      <c r="J122" s="52">
        <f t="shared" ref="J122" ca="1" si="104">IF(C122="","",K122+L122)</f>
        <v>106067</v>
      </c>
      <c r="K122" s="56">
        <f t="shared" ref="K122" ca="1" si="105">IF(C122="","",ROUND(M116*D122/2,0))</f>
        <v>34639</v>
      </c>
      <c r="L122" s="57">
        <f t="shared" ref="L122" ca="1" si="106">IF(C122="","",IF($E$5*2=C122/6,M121,L116))</f>
        <v>71428</v>
      </c>
      <c r="M122" s="58">
        <f t="shared" ref="M122" ca="1" si="107">IF(C122="","",M116-L122)</f>
        <v>3714296</v>
      </c>
      <c r="N122" s="59">
        <f t="shared" ca="1" si="55"/>
        <v>22285812</v>
      </c>
      <c r="Q122" s="25">
        <f t="shared" ca="1" si="61"/>
        <v>63051</v>
      </c>
      <c r="R122" s="25">
        <f t="shared" ca="1" si="62"/>
        <v>130951</v>
      </c>
    </row>
    <row r="123" spans="2:18">
      <c r="B123" s="286" t="str">
        <f ca="1">IF(C123="","",C134/12&amp;"年目")</f>
        <v>10年目</v>
      </c>
      <c r="C123" s="26">
        <f t="shared" ca="1" si="63"/>
        <v>109</v>
      </c>
      <c r="D123" s="27">
        <f t="shared" ca="1" si="85"/>
        <v>1.83E-2</v>
      </c>
      <c r="E123" s="28">
        <f t="shared" ca="1" si="52"/>
        <v>87845</v>
      </c>
      <c r="F123" s="29">
        <f t="shared" ca="1" si="56"/>
        <v>87845</v>
      </c>
      <c r="G123" s="30">
        <f t="shared" ca="1" si="53"/>
        <v>28322</v>
      </c>
      <c r="H123" s="30">
        <f t="shared" ref="H123:H124" ca="1" si="108">IF(C123="","",H122)</f>
        <v>59523</v>
      </c>
      <c r="I123" s="31">
        <f t="shared" ca="1" si="54"/>
        <v>18511993</v>
      </c>
      <c r="J123" s="32"/>
      <c r="K123" s="33"/>
      <c r="L123" s="33"/>
      <c r="M123" s="34">
        <f t="shared" ref="M123:M127" ca="1" si="109">IF(C123="","",M122)</f>
        <v>3714296</v>
      </c>
      <c r="N123" s="35">
        <f t="shared" ca="1" si="55"/>
        <v>22226289</v>
      </c>
      <c r="Q123" s="25">
        <f t="shared" ca="1" si="61"/>
        <v>28322</v>
      </c>
      <c r="R123" s="25">
        <f t="shared" ca="1" si="62"/>
        <v>59523</v>
      </c>
    </row>
    <row r="124" spans="2:18">
      <c r="B124" s="287"/>
      <c r="C124" s="36">
        <f t="shared" ca="1" si="63"/>
        <v>110</v>
      </c>
      <c r="D124" s="37">
        <f t="shared" ca="1" si="85"/>
        <v>1.83E-2</v>
      </c>
      <c r="E124" s="38">
        <f t="shared" ca="1" si="52"/>
        <v>87754</v>
      </c>
      <c r="F124" s="39">
        <f t="shared" ca="1" si="56"/>
        <v>87754</v>
      </c>
      <c r="G124" s="40">
        <f t="shared" ca="1" si="53"/>
        <v>28231</v>
      </c>
      <c r="H124" s="40">
        <f t="shared" ca="1" si="108"/>
        <v>59523</v>
      </c>
      <c r="I124" s="41">
        <f t="shared" ca="1" si="54"/>
        <v>18452470</v>
      </c>
      <c r="J124" s="42"/>
      <c r="K124" s="43"/>
      <c r="L124" s="43"/>
      <c r="M124" s="44">
        <f t="shared" ca="1" si="109"/>
        <v>3714296</v>
      </c>
      <c r="N124" s="45">
        <f t="shared" ca="1" si="55"/>
        <v>22166766</v>
      </c>
      <c r="Q124" s="25">
        <f t="shared" ca="1" si="61"/>
        <v>28231</v>
      </c>
      <c r="R124" s="25">
        <f t="shared" ca="1" si="62"/>
        <v>59523</v>
      </c>
    </row>
    <row r="125" spans="2:18">
      <c r="B125" s="287"/>
      <c r="C125" s="36">
        <f t="shared" ca="1" si="63"/>
        <v>111</v>
      </c>
      <c r="D125" s="37">
        <f t="shared" ca="1" si="85"/>
        <v>1.83E-2</v>
      </c>
      <c r="E125" s="38">
        <f t="shared" ca="1" si="52"/>
        <v>87663</v>
      </c>
      <c r="F125" s="39">
        <f t="shared" ca="1" si="56"/>
        <v>87663</v>
      </c>
      <c r="G125" s="40">
        <f t="shared" ca="1" si="53"/>
        <v>28140</v>
      </c>
      <c r="H125" s="40">
        <f t="shared" ca="1" si="64"/>
        <v>59523</v>
      </c>
      <c r="I125" s="41">
        <f t="shared" ca="1" si="54"/>
        <v>18392947</v>
      </c>
      <c r="J125" s="42"/>
      <c r="K125" s="43"/>
      <c r="L125" s="43"/>
      <c r="M125" s="44">
        <f t="shared" ca="1" si="109"/>
        <v>3714296</v>
      </c>
      <c r="N125" s="45">
        <f t="shared" ca="1" si="55"/>
        <v>22107243</v>
      </c>
      <c r="Q125" s="25">
        <f t="shared" ca="1" si="61"/>
        <v>28140</v>
      </c>
      <c r="R125" s="25">
        <f t="shared" ca="1" si="62"/>
        <v>59523</v>
      </c>
    </row>
    <row r="126" spans="2:18">
      <c r="B126" s="287"/>
      <c r="C126" s="36">
        <f t="shared" ca="1" si="63"/>
        <v>112</v>
      </c>
      <c r="D126" s="37">
        <f t="shared" ca="1" si="85"/>
        <v>1.83E-2</v>
      </c>
      <c r="E126" s="38">
        <f t="shared" ca="1" si="52"/>
        <v>87572</v>
      </c>
      <c r="F126" s="39">
        <f t="shared" ca="1" si="56"/>
        <v>87572</v>
      </c>
      <c r="G126" s="40">
        <f t="shared" ca="1" si="53"/>
        <v>28049</v>
      </c>
      <c r="H126" s="40">
        <f t="shared" ca="1" si="64"/>
        <v>59523</v>
      </c>
      <c r="I126" s="41">
        <f t="shared" ca="1" si="54"/>
        <v>18333424</v>
      </c>
      <c r="J126" s="42"/>
      <c r="K126" s="43"/>
      <c r="L126" s="43"/>
      <c r="M126" s="44">
        <f t="shared" ca="1" si="109"/>
        <v>3714296</v>
      </c>
      <c r="N126" s="45">
        <f t="shared" ca="1" si="55"/>
        <v>22047720</v>
      </c>
      <c r="Q126" s="25">
        <f t="shared" ca="1" si="61"/>
        <v>28049</v>
      </c>
      <c r="R126" s="25">
        <f t="shared" ca="1" si="62"/>
        <v>59523</v>
      </c>
    </row>
    <row r="127" spans="2:18">
      <c r="B127" s="287"/>
      <c r="C127" s="36">
        <f t="shared" ca="1" si="63"/>
        <v>113</v>
      </c>
      <c r="D127" s="37">
        <f t="shared" ca="1" si="85"/>
        <v>1.83E-2</v>
      </c>
      <c r="E127" s="38">
        <f t="shared" ca="1" si="52"/>
        <v>87481</v>
      </c>
      <c r="F127" s="39">
        <f t="shared" ca="1" si="56"/>
        <v>87481</v>
      </c>
      <c r="G127" s="40">
        <f t="shared" ca="1" si="53"/>
        <v>27958</v>
      </c>
      <c r="H127" s="40">
        <f t="shared" ca="1" si="64"/>
        <v>59523</v>
      </c>
      <c r="I127" s="41">
        <f t="shared" ca="1" si="54"/>
        <v>18273901</v>
      </c>
      <c r="J127" s="42"/>
      <c r="K127" s="43"/>
      <c r="L127" s="43"/>
      <c r="M127" s="44">
        <f t="shared" ca="1" si="109"/>
        <v>3714296</v>
      </c>
      <c r="N127" s="45">
        <f t="shared" ca="1" si="55"/>
        <v>21988197</v>
      </c>
      <c r="Q127" s="25">
        <f t="shared" ca="1" si="61"/>
        <v>27958</v>
      </c>
      <c r="R127" s="25">
        <f t="shared" ca="1" si="62"/>
        <v>59523</v>
      </c>
    </row>
    <row r="128" spans="2:18">
      <c r="B128" s="287"/>
      <c r="C128" s="36">
        <f t="shared" ca="1" si="63"/>
        <v>114</v>
      </c>
      <c r="D128" s="37">
        <f t="shared" ca="1" si="85"/>
        <v>1.83E-2</v>
      </c>
      <c r="E128" s="38">
        <f t="shared" ca="1" si="52"/>
        <v>192805</v>
      </c>
      <c r="F128" s="39">
        <f t="shared" ca="1" si="56"/>
        <v>87391</v>
      </c>
      <c r="G128" s="40">
        <f t="shared" ca="1" si="53"/>
        <v>27868</v>
      </c>
      <c r="H128" s="40">
        <f t="shared" ca="1" si="64"/>
        <v>59523</v>
      </c>
      <c r="I128" s="41">
        <f t="shared" ca="1" si="54"/>
        <v>18214378</v>
      </c>
      <c r="J128" s="46">
        <f t="shared" ref="J128" ca="1" si="110">IF(C128="","",K128+L128)</f>
        <v>105414</v>
      </c>
      <c r="K128" s="47">
        <f t="shared" ref="K128" ca="1" si="111">IF(C128="","",ROUND(M127*D128/2,0))</f>
        <v>33986</v>
      </c>
      <c r="L128" s="48">
        <f t="shared" ref="L128" ca="1" si="112">IF(C128="","",IF($E$5*2=C128/6,M127,L122))</f>
        <v>71428</v>
      </c>
      <c r="M128" s="44">
        <f t="shared" ref="M128" ca="1" si="113">IF(C128="","",M122-L128)</f>
        <v>3642868</v>
      </c>
      <c r="N128" s="45">
        <f t="shared" ca="1" si="55"/>
        <v>21857246</v>
      </c>
      <c r="Q128" s="25">
        <f t="shared" ca="1" si="61"/>
        <v>61854</v>
      </c>
      <c r="R128" s="25">
        <f t="shared" ca="1" si="62"/>
        <v>130951</v>
      </c>
    </row>
    <row r="129" spans="2:18">
      <c r="B129" s="287"/>
      <c r="C129" s="36">
        <f t="shared" ca="1" si="63"/>
        <v>115</v>
      </c>
      <c r="D129" s="37">
        <f t="shared" ca="1" si="85"/>
        <v>1.83E-2</v>
      </c>
      <c r="E129" s="38">
        <f t="shared" ca="1" si="52"/>
        <v>87300</v>
      </c>
      <c r="F129" s="39">
        <f t="shared" ca="1" si="56"/>
        <v>87300</v>
      </c>
      <c r="G129" s="40">
        <f t="shared" ca="1" si="53"/>
        <v>27777</v>
      </c>
      <c r="H129" s="40">
        <f t="shared" ca="1" si="64"/>
        <v>59523</v>
      </c>
      <c r="I129" s="41">
        <f t="shared" ca="1" si="54"/>
        <v>18154855</v>
      </c>
      <c r="J129" s="42"/>
      <c r="K129" s="43"/>
      <c r="L129" s="43"/>
      <c r="M129" s="44">
        <f t="shared" ref="M129:M133" ca="1" si="114">IF(C129="","",M128)</f>
        <v>3642868</v>
      </c>
      <c r="N129" s="45">
        <f t="shared" ca="1" si="55"/>
        <v>21797723</v>
      </c>
      <c r="Q129" s="25">
        <f t="shared" ca="1" si="61"/>
        <v>27777</v>
      </c>
      <c r="R129" s="25">
        <f t="shared" ca="1" si="62"/>
        <v>59523</v>
      </c>
    </row>
    <row r="130" spans="2:18">
      <c r="B130" s="287"/>
      <c r="C130" s="36">
        <f t="shared" ca="1" si="63"/>
        <v>116</v>
      </c>
      <c r="D130" s="37">
        <f t="shared" ca="1" si="85"/>
        <v>1.83E-2</v>
      </c>
      <c r="E130" s="38">
        <f t="shared" ca="1" si="52"/>
        <v>87209</v>
      </c>
      <c r="F130" s="39">
        <f t="shared" ca="1" si="56"/>
        <v>87209</v>
      </c>
      <c r="G130" s="40">
        <f t="shared" ca="1" si="53"/>
        <v>27686</v>
      </c>
      <c r="H130" s="40">
        <f t="shared" ca="1" si="64"/>
        <v>59523</v>
      </c>
      <c r="I130" s="41">
        <f t="shared" ca="1" si="54"/>
        <v>18095332</v>
      </c>
      <c r="J130" s="42"/>
      <c r="K130" s="43"/>
      <c r="L130" s="43"/>
      <c r="M130" s="44">
        <f t="shared" ca="1" si="114"/>
        <v>3642868</v>
      </c>
      <c r="N130" s="45">
        <f t="shared" ca="1" si="55"/>
        <v>21738200</v>
      </c>
      <c r="Q130" s="25">
        <f t="shared" ca="1" si="61"/>
        <v>27686</v>
      </c>
      <c r="R130" s="25">
        <f t="shared" ca="1" si="62"/>
        <v>59523</v>
      </c>
    </row>
    <row r="131" spans="2:18">
      <c r="B131" s="287"/>
      <c r="C131" s="36">
        <f t="shared" ca="1" si="63"/>
        <v>117</v>
      </c>
      <c r="D131" s="37">
        <f t="shared" ca="1" si="85"/>
        <v>1.83E-2</v>
      </c>
      <c r="E131" s="38">
        <f t="shared" ca="1" si="52"/>
        <v>87118</v>
      </c>
      <c r="F131" s="39">
        <f t="shared" ca="1" si="56"/>
        <v>87118</v>
      </c>
      <c r="G131" s="40">
        <f t="shared" ca="1" si="53"/>
        <v>27595</v>
      </c>
      <c r="H131" s="40">
        <f t="shared" ca="1" si="64"/>
        <v>59523</v>
      </c>
      <c r="I131" s="41">
        <f t="shared" ca="1" si="54"/>
        <v>18035809</v>
      </c>
      <c r="J131" s="42"/>
      <c r="K131" s="43"/>
      <c r="L131" s="43"/>
      <c r="M131" s="44">
        <f t="shared" ca="1" si="114"/>
        <v>3642868</v>
      </c>
      <c r="N131" s="45">
        <f t="shared" ca="1" si="55"/>
        <v>21678677</v>
      </c>
      <c r="Q131" s="25">
        <f t="shared" ca="1" si="61"/>
        <v>27595</v>
      </c>
      <c r="R131" s="25">
        <f t="shared" ca="1" si="62"/>
        <v>59523</v>
      </c>
    </row>
    <row r="132" spans="2:18">
      <c r="B132" s="287"/>
      <c r="C132" s="36">
        <f t="shared" ca="1" si="63"/>
        <v>118</v>
      </c>
      <c r="D132" s="37">
        <f t="shared" ca="1" si="85"/>
        <v>1.83E-2</v>
      </c>
      <c r="E132" s="38">
        <f t="shared" ca="1" si="52"/>
        <v>87028</v>
      </c>
      <c r="F132" s="39">
        <f t="shared" ca="1" si="56"/>
        <v>87028</v>
      </c>
      <c r="G132" s="40">
        <f t="shared" ca="1" si="53"/>
        <v>27505</v>
      </c>
      <c r="H132" s="40">
        <f t="shared" ca="1" si="64"/>
        <v>59523</v>
      </c>
      <c r="I132" s="41">
        <f t="shared" ca="1" si="54"/>
        <v>17976286</v>
      </c>
      <c r="J132" s="42"/>
      <c r="K132" s="43"/>
      <c r="L132" s="43"/>
      <c r="M132" s="44">
        <f t="shared" ca="1" si="114"/>
        <v>3642868</v>
      </c>
      <c r="N132" s="45">
        <f t="shared" ca="1" si="55"/>
        <v>21619154</v>
      </c>
      <c r="Q132" s="25">
        <f t="shared" ca="1" si="61"/>
        <v>27505</v>
      </c>
      <c r="R132" s="25">
        <f t="shared" ca="1" si="62"/>
        <v>59523</v>
      </c>
    </row>
    <row r="133" spans="2:18">
      <c r="B133" s="287"/>
      <c r="C133" s="36">
        <f t="shared" ca="1" si="63"/>
        <v>119</v>
      </c>
      <c r="D133" s="37">
        <f t="shared" ca="1" si="85"/>
        <v>1.83E-2</v>
      </c>
      <c r="E133" s="38">
        <f t="shared" ca="1" si="52"/>
        <v>86937</v>
      </c>
      <c r="F133" s="39">
        <f t="shared" ca="1" si="56"/>
        <v>86937</v>
      </c>
      <c r="G133" s="40">
        <f t="shared" ca="1" si="53"/>
        <v>27414</v>
      </c>
      <c r="H133" s="40">
        <f t="shared" ca="1" si="64"/>
        <v>59523</v>
      </c>
      <c r="I133" s="41">
        <f t="shared" ca="1" si="54"/>
        <v>17916763</v>
      </c>
      <c r="J133" s="42"/>
      <c r="K133" s="43"/>
      <c r="L133" s="43"/>
      <c r="M133" s="44">
        <f t="shared" ca="1" si="114"/>
        <v>3642868</v>
      </c>
      <c r="N133" s="45">
        <f t="shared" ca="1" si="55"/>
        <v>21559631</v>
      </c>
      <c r="Q133" s="25">
        <f t="shared" ca="1" si="61"/>
        <v>27414</v>
      </c>
      <c r="R133" s="25">
        <f t="shared" ca="1" si="62"/>
        <v>59523</v>
      </c>
    </row>
    <row r="134" spans="2:18">
      <c r="B134" s="288"/>
      <c r="C134" s="49">
        <f t="shared" ca="1" si="63"/>
        <v>120</v>
      </c>
      <c r="D134" s="50">
        <f ca="1">IF(C134="","",VLOOKUP(C134/12,$H$3:$J$9,3,TRUE))</f>
        <v>1.83E-2</v>
      </c>
      <c r="E134" s="51">
        <f t="shared" ca="1" si="52"/>
        <v>191606</v>
      </c>
      <c r="F134" s="52">
        <f t="shared" ca="1" si="56"/>
        <v>86846</v>
      </c>
      <c r="G134" s="53">
        <f t="shared" ca="1" si="53"/>
        <v>27323</v>
      </c>
      <c r="H134" s="53">
        <f t="shared" ref="H134" ca="1" si="115">IF(C134="","",IF($E$5*12=C134,I133,H133))</f>
        <v>59523</v>
      </c>
      <c r="I134" s="54">
        <f t="shared" ca="1" si="54"/>
        <v>17857240</v>
      </c>
      <c r="J134" s="52">
        <f t="shared" ref="J134" ca="1" si="116">IF(C134="","",K134+L134)</f>
        <v>104760</v>
      </c>
      <c r="K134" s="56">
        <f t="shared" ref="K134" ca="1" si="117">IF(C134="","",ROUND(M128*D134/2,0))</f>
        <v>33332</v>
      </c>
      <c r="L134" s="57">
        <f t="shared" ref="L134" ca="1" si="118">IF(C134="","",IF($E$5*2=C134/6,M133,L128))</f>
        <v>71428</v>
      </c>
      <c r="M134" s="58">
        <f t="shared" ref="M134" ca="1" si="119">IF(C134="","",M128-L134)</f>
        <v>3571440</v>
      </c>
      <c r="N134" s="59">
        <f t="shared" ca="1" si="55"/>
        <v>21428680</v>
      </c>
      <c r="Q134" s="25">
        <f t="shared" ca="1" si="61"/>
        <v>60655</v>
      </c>
      <c r="R134" s="25">
        <f t="shared" ca="1" si="62"/>
        <v>130951</v>
      </c>
    </row>
    <row r="135" spans="2:18">
      <c r="B135" s="286" t="str">
        <f ca="1">IF(C135="","",C146/12&amp;"年目")</f>
        <v>11年目</v>
      </c>
      <c r="C135" s="26">
        <f t="shared" ca="1" si="63"/>
        <v>121</v>
      </c>
      <c r="D135" s="27">
        <f t="shared" ref="D135:D145" ca="1" si="120">D136</f>
        <v>1.83E-2</v>
      </c>
      <c r="E135" s="28">
        <f ca="1">IF(C135="","",F135+J135)</f>
        <v>86755</v>
      </c>
      <c r="F135" s="29">
        <f t="shared" ca="1" si="56"/>
        <v>86755</v>
      </c>
      <c r="G135" s="30">
        <f ca="1">IF(C135="","",ROUND(I134*D135/12,0))</f>
        <v>27232</v>
      </c>
      <c r="H135" s="30">
        <f t="shared" ref="H135:H136" ca="1" si="121">IF(C135="","",H134)</f>
        <v>59523</v>
      </c>
      <c r="I135" s="31">
        <f ca="1">IF(C135="","",I134-H135)</f>
        <v>17797717</v>
      </c>
      <c r="J135" s="32"/>
      <c r="K135" s="33"/>
      <c r="L135" s="33"/>
      <c r="M135" s="34">
        <f t="shared" ref="M135:M139" ca="1" si="122">IF(C135="","",M134)</f>
        <v>3571440</v>
      </c>
      <c r="N135" s="35">
        <f t="shared" ca="1" si="55"/>
        <v>21369157</v>
      </c>
      <c r="Q135" s="25">
        <f t="shared" ca="1" si="61"/>
        <v>27232</v>
      </c>
      <c r="R135" s="25">
        <f t="shared" ca="1" si="62"/>
        <v>59523</v>
      </c>
    </row>
    <row r="136" spans="2:18">
      <c r="B136" s="287"/>
      <c r="C136" s="36">
        <f t="shared" ca="1" si="63"/>
        <v>122</v>
      </c>
      <c r="D136" s="37">
        <f t="shared" ca="1" si="120"/>
        <v>1.83E-2</v>
      </c>
      <c r="E136" s="38">
        <f t="shared" ref="E136:E194" ca="1" si="123">IF(C136="","",F136+J136)</f>
        <v>86665</v>
      </c>
      <c r="F136" s="39">
        <f t="shared" ca="1" si="56"/>
        <v>86665</v>
      </c>
      <c r="G136" s="40">
        <f ca="1">IF(C136="","",ROUND(I135*D136/12,0))</f>
        <v>27142</v>
      </c>
      <c r="H136" s="40">
        <f t="shared" ca="1" si="121"/>
        <v>59523</v>
      </c>
      <c r="I136" s="41">
        <f ca="1">IF(C136="","",I135-H136)</f>
        <v>17738194</v>
      </c>
      <c r="J136" s="42"/>
      <c r="K136" s="43"/>
      <c r="L136" s="43"/>
      <c r="M136" s="44">
        <f t="shared" ca="1" si="122"/>
        <v>3571440</v>
      </c>
      <c r="N136" s="45">
        <f t="shared" ca="1" si="55"/>
        <v>21309634</v>
      </c>
      <c r="Q136" s="25">
        <f t="shared" ca="1" si="61"/>
        <v>27142</v>
      </c>
      <c r="R136" s="25">
        <f t="shared" ca="1" si="62"/>
        <v>59523</v>
      </c>
    </row>
    <row r="137" spans="2:18">
      <c r="B137" s="287"/>
      <c r="C137" s="36">
        <f t="shared" ca="1" si="63"/>
        <v>123</v>
      </c>
      <c r="D137" s="37">
        <f t="shared" ca="1" si="120"/>
        <v>1.83E-2</v>
      </c>
      <c r="E137" s="38">
        <f t="shared" ca="1" si="123"/>
        <v>86574</v>
      </c>
      <c r="F137" s="39">
        <f t="shared" ca="1" si="56"/>
        <v>86574</v>
      </c>
      <c r="G137" s="40">
        <f t="shared" ref="G137:G194" ca="1" si="124">IF(C137="","",ROUND(I136*D137/12,0))</f>
        <v>27051</v>
      </c>
      <c r="H137" s="40">
        <f t="shared" ca="1" si="64"/>
        <v>59523</v>
      </c>
      <c r="I137" s="41">
        <f t="shared" ref="I137:I194" ca="1" si="125">IF(C137="","",I136-H137)</f>
        <v>17678671</v>
      </c>
      <c r="J137" s="42"/>
      <c r="K137" s="43"/>
      <c r="L137" s="43"/>
      <c r="M137" s="44">
        <f t="shared" ca="1" si="122"/>
        <v>3571440</v>
      </c>
      <c r="N137" s="45">
        <f t="shared" ca="1" si="55"/>
        <v>21250111</v>
      </c>
      <c r="Q137" s="25">
        <f t="shared" ca="1" si="61"/>
        <v>27051</v>
      </c>
      <c r="R137" s="25">
        <f t="shared" ca="1" si="62"/>
        <v>59523</v>
      </c>
    </row>
    <row r="138" spans="2:18">
      <c r="B138" s="287"/>
      <c r="C138" s="36">
        <f t="shared" ca="1" si="63"/>
        <v>124</v>
      </c>
      <c r="D138" s="37">
        <f t="shared" ca="1" si="120"/>
        <v>1.83E-2</v>
      </c>
      <c r="E138" s="38">
        <f t="shared" ca="1" si="123"/>
        <v>86483</v>
      </c>
      <c r="F138" s="39">
        <f t="shared" ca="1" si="56"/>
        <v>86483</v>
      </c>
      <c r="G138" s="40">
        <f t="shared" ca="1" si="124"/>
        <v>26960</v>
      </c>
      <c r="H138" s="40">
        <f t="shared" ca="1" si="64"/>
        <v>59523</v>
      </c>
      <c r="I138" s="41">
        <f t="shared" ca="1" si="125"/>
        <v>17619148</v>
      </c>
      <c r="J138" s="42"/>
      <c r="K138" s="43"/>
      <c r="L138" s="43"/>
      <c r="M138" s="44">
        <f t="shared" ca="1" si="122"/>
        <v>3571440</v>
      </c>
      <c r="N138" s="45">
        <f t="shared" ca="1" si="55"/>
        <v>21190588</v>
      </c>
      <c r="Q138" s="25">
        <f t="shared" ca="1" si="61"/>
        <v>26960</v>
      </c>
      <c r="R138" s="25">
        <f t="shared" ca="1" si="62"/>
        <v>59523</v>
      </c>
    </row>
    <row r="139" spans="2:18">
      <c r="B139" s="287"/>
      <c r="C139" s="36">
        <f t="shared" ca="1" si="63"/>
        <v>125</v>
      </c>
      <c r="D139" s="37">
        <f t="shared" ca="1" si="120"/>
        <v>1.83E-2</v>
      </c>
      <c r="E139" s="38">
        <f t="shared" ca="1" si="123"/>
        <v>86392</v>
      </c>
      <c r="F139" s="39">
        <f t="shared" ca="1" si="56"/>
        <v>86392</v>
      </c>
      <c r="G139" s="40">
        <f t="shared" ca="1" si="124"/>
        <v>26869</v>
      </c>
      <c r="H139" s="40">
        <f t="shared" ca="1" si="64"/>
        <v>59523</v>
      </c>
      <c r="I139" s="41">
        <f t="shared" ca="1" si="125"/>
        <v>17559625</v>
      </c>
      <c r="J139" s="42"/>
      <c r="K139" s="43"/>
      <c r="L139" s="43"/>
      <c r="M139" s="44">
        <f t="shared" ca="1" si="122"/>
        <v>3571440</v>
      </c>
      <c r="N139" s="45">
        <f t="shared" ca="1" si="55"/>
        <v>21131065</v>
      </c>
      <c r="Q139" s="25">
        <f t="shared" ca="1" si="61"/>
        <v>26869</v>
      </c>
      <c r="R139" s="25">
        <f t="shared" ca="1" si="62"/>
        <v>59523</v>
      </c>
    </row>
    <row r="140" spans="2:18">
      <c r="B140" s="287"/>
      <c r="C140" s="36">
        <f t="shared" ca="1" si="63"/>
        <v>126</v>
      </c>
      <c r="D140" s="37">
        <f t="shared" ca="1" si="120"/>
        <v>1.83E-2</v>
      </c>
      <c r="E140" s="38">
        <f t="shared" ca="1" si="123"/>
        <v>190408</v>
      </c>
      <c r="F140" s="39">
        <f t="shared" ca="1" si="56"/>
        <v>86301</v>
      </c>
      <c r="G140" s="40">
        <f t="shared" ca="1" si="124"/>
        <v>26778</v>
      </c>
      <c r="H140" s="40">
        <f t="shared" ca="1" si="64"/>
        <v>59523</v>
      </c>
      <c r="I140" s="41">
        <f t="shared" ca="1" si="125"/>
        <v>17500102</v>
      </c>
      <c r="J140" s="46">
        <f t="shared" ref="J140" ca="1" si="126">IF(C140="","",K140+L140)</f>
        <v>104107</v>
      </c>
      <c r="K140" s="47">
        <f t="shared" ref="K140" ca="1" si="127">IF(C140="","",ROUND(M139*D140/2,0))</f>
        <v>32679</v>
      </c>
      <c r="L140" s="48">
        <f t="shared" ref="L140" ca="1" si="128">IF(C140="","",IF($E$5*2=C140/6,M139,L134))</f>
        <v>71428</v>
      </c>
      <c r="M140" s="44">
        <f t="shared" ref="M140" ca="1" si="129">IF(C140="","",M134-L140)</f>
        <v>3500012</v>
      </c>
      <c r="N140" s="45">
        <f t="shared" ca="1" si="55"/>
        <v>21000114</v>
      </c>
      <c r="Q140" s="25">
        <f t="shared" ca="1" si="61"/>
        <v>59457</v>
      </c>
      <c r="R140" s="25">
        <f t="shared" ca="1" si="62"/>
        <v>130951</v>
      </c>
    </row>
    <row r="141" spans="2:18">
      <c r="B141" s="287"/>
      <c r="C141" s="36">
        <f t="shared" ca="1" si="63"/>
        <v>127</v>
      </c>
      <c r="D141" s="37">
        <f t="shared" ca="1" si="120"/>
        <v>1.83E-2</v>
      </c>
      <c r="E141" s="38">
        <f t="shared" ca="1" si="123"/>
        <v>86211</v>
      </c>
      <c r="F141" s="39">
        <f t="shared" ca="1" si="56"/>
        <v>86211</v>
      </c>
      <c r="G141" s="40">
        <f t="shared" ca="1" si="124"/>
        <v>26688</v>
      </c>
      <c r="H141" s="40">
        <f t="shared" ca="1" si="64"/>
        <v>59523</v>
      </c>
      <c r="I141" s="41">
        <f t="shared" ca="1" si="125"/>
        <v>17440579</v>
      </c>
      <c r="J141" s="42"/>
      <c r="K141" s="43"/>
      <c r="L141" s="43"/>
      <c r="M141" s="44">
        <f t="shared" ref="M141:M145" ca="1" si="130">IF(C141="","",M140)</f>
        <v>3500012</v>
      </c>
      <c r="N141" s="45">
        <f t="shared" ca="1" si="55"/>
        <v>20940591</v>
      </c>
      <c r="Q141" s="25">
        <f t="shared" ca="1" si="61"/>
        <v>26688</v>
      </c>
      <c r="R141" s="25">
        <f t="shared" ca="1" si="62"/>
        <v>59523</v>
      </c>
    </row>
    <row r="142" spans="2:18">
      <c r="B142" s="287"/>
      <c r="C142" s="36">
        <f t="shared" ca="1" si="63"/>
        <v>128</v>
      </c>
      <c r="D142" s="37">
        <f t="shared" ca="1" si="120"/>
        <v>1.83E-2</v>
      </c>
      <c r="E142" s="38">
        <f t="shared" ca="1" si="123"/>
        <v>86120</v>
      </c>
      <c r="F142" s="39">
        <f t="shared" ca="1" si="56"/>
        <v>86120</v>
      </c>
      <c r="G142" s="40">
        <f t="shared" ca="1" si="124"/>
        <v>26597</v>
      </c>
      <c r="H142" s="40">
        <f t="shared" ca="1" si="64"/>
        <v>59523</v>
      </c>
      <c r="I142" s="41">
        <f t="shared" ca="1" si="125"/>
        <v>17381056</v>
      </c>
      <c r="J142" s="42"/>
      <c r="K142" s="43"/>
      <c r="L142" s="43"/>
      <c r="M142" s="44">
        <f t="shared" ca="1" si="130"/>
        <v>3500012</v>
      </c>
      <c r="N142" s="45">
        <f t="shared" ca="1" si="55"/>
        <v>20881068</v>
      </c>
      <c r="Q142" s="25">
        <f t="shared" ca="1" si="61"/>
        <v>26597</v>
      </c>
      <c r="R142" s="25">
        <f t="shared" ca="1" si="62"/>
        <v>59523</v>
      </c>
    </row>
    <row r="143" spans="2:18">
      <c r="B143" s="287"/>
      <c r="C143" s="36">
        <f t="shared" ca="1" si="63"/>
        <v>129</v>
      </c>
      <c r="D143" s="37">
        <f t="shared" ca="1" si="120"/>
        <v>1.83E-2</v>
      </c>
      <c r="E143" s="38">
        <f t="shared" ca="1" si="123"/>
        <v>86029</v>
      </c>
      <c r="F143" s="39">
        <f t="shared" ca="1" si="56"/>
        <v>86029</v>
      </c>
      <c r="G143" s="40">
        <f t="shared" ca="1" si="124"/>
        <v>26506</v>
      </c>
      <c r="H143" s="40">
        <f t="shared" ca="1" si="64"/>
        <v>59523</v>
      </c>
      <c r="I143" s="41">
        <f t="shared" ca="1" si="125"/>
        <v>17321533</v>
      </c>
      <c r="J143" s="42"/>
      <c r="K143" s="43"/>
      <c r="L143" s="43"/>
      <c r="M143" s="44">
        <f t="shared" ca="1" si="130"/>
        <v>3500012</v>
      </c>
      <c r="N143" s="45">
        <f t="shared" ref="N143:N206" ca="1" si="131">IF(C143="","",I143+M143)</f>
        <v>20821545</v>
      </c>
      <c r="Q143" s="25">
        <f t="shared" ca="1" si="61"/>
        <v>26506</v>
      </c>
      <c r="R143" s="25">
        <f t="shared" ca="1" si="62"/>
        <v>59523</v>
      </c>
    </row>
    <row r="144" spans="2:18">
      <c r="B144" s="287"/>
      <c r="C144" s="36">
        <f t="shared" ca="1" si="63"/>
        <v>130</v>
      </c>
      <c r="D144" s="37">
        <f t="shared" ca="1" si="120"/>
        <v>1.83E-2</v>
      </c>
      <c r="E144" s="38">
        <f t="shared" ca="1" si="123"/>
        <v>85938</v>
      </c>
      <c r="F144" s="39">
        <f t="shared" ref="F144:F207" ca="1" si="132">IF(C144="","",G144+H144)</f>
        <v>85938</v>
      </c>
      <c r="G144" s="40">
        <f t="shared" ca="1" si="124"/>
        <v>26415</v>
      </c>
      <c r="H144" s="40">
        <f t="shared" ca="1" si="64"/>
        <v>59523</v>
      </c>
      <c r="I144" s="41">
        <f t="shared" ca="1" si="125"/>
        <v>17262010</v>
      </c>
      <c r="J144" s="42"/>
      <c r="K144" s="43"/>
      <c r="L144" s="43"/>
      <c r="M144" s="44">
        <f t="shared" ca="1" si="130"/>
        <v>3500012</v>
      </c>
      <c r="N144" s="45">
        <f t="shared" ca="1" si="131"/>
        <v>20762022</v>
      </c>
      <c r="Q144" s="25">
        <f t="shared" ref="Q144:Q207" ca="1" si="133">IF(C144="","",G144+K144)</f>
        <v>26415</v>
      </c>
      <c r="R144" s="25">
        <f t="shared" ref="R144:R207" ca="1" si="134">IF(C144="","",H144+L144)</f>
        <v>59523</v>
      </c>
    </row>
    <row r="145" spans="2:18">
      <c r="B145" s="287"/>
      <c r="C145" s="36">
        <f t="shared" ref="C145:C208" ca="1" si="135">IF(C144="","",IF($E$5*12&lt;C144+1,"",C144+1))</f>
        <v>131</v>
      </c>
      <c r="D145" s="37">
        <f t="shared" ca="1" si="120"/>
        <v>1.83E-2</v>
      </c>
      <c r="E145" s="38">
        <f t="shared" ca="1" si="123"/>
        <v>85848</v>
      </c>
      <c r="F145" s="39">
        <f t="shared" ca="1" si="132"/>
        <v>85848</v>
      </c>
      <c r="G145" s="40">
        <f t="shared" ca="1" si="124"/>
        <v>26325</v>
      </c>
      <c r="H145" s="40">
        <f t="shared" ref="H145:H205" ca="1" si="136">IF(C145="","",H144)</f>
        <v>59523</v>
      </c>
      <c r="I145" s="41">
        <f t="shared" ca="1" si="125"/>
        <v>17202487</v>
      </c>
      <c r="J145" s="42"/>
      <c r="K145" s="43"/>
      <c r="L145" s="43"/>
      <c r="M145" s="44">
        <f t="shared" ca="1" si="130"/>
        <v>3500012</v>
      </c>
      <c r="N145" s="45">
        <f t="shared" ca="1" si="131"/>
        <v>20702499</v>
      </c>
      <c r="Q145" s="25">
        <f t="shared" ca="1" si="133"/>
        <v>26325</v>
      </c>
      <c r="R145" s="25">
        <f t="shared" ca="1" si="134"/>
        <v>59523</v>
      </c>
    </row>
    <row r="146" spans="2:18">
      <c r="B146" s="288"/>
      <c r="C146" s="49">
        <f t="shared" ca="1" si="135"/>
        <v>132</v>
      </c>
      <c r="D146" s="50">
        <f ca="1">IF(C146="","",VLOOKUP(C146/12,$H$3:$J$9,3,TRUE))</f>
        <v>1.83E-2</v>
      </c>
      <c r="E146" s="51">
        <f t="shared" ca="1" si="123"/>
        <v>189210</v>
      </c>
      <c r="F146" s="52">
        <f t="shared" ca="1" si="132"/>
        <v>85757</v>
      </c>
      <c r="G146" s="53">
        <f t="shared" ca="1" si="124"/>
        <v>26234</v>
      </c>
      <c r="H146" s="53">
        <f t="shared" ref="H146" ca="1" si="137">IF(C146="","",IF($E$5*12=C146,I145,H145))</f>
        <v>59523</v>
      </c>
      <c r="I146" s="54">
        <f t="shared" ca="1" si="125"/>
        <v>17142964</v>
      </c>
      <c r="J146" s="52">
        <f t="shared" ref="J146" ca="1" si="138">IF(C146="","",K146+L146)</f>
        <v>103453</v>
      </c>
      <c r="K146" s="56">
        <f t="shared" ref="K146" ca="1" si="139">IF(C146="","",ROUND(M140*D146/2,0))</f>
        <v>32025</v>
      </c>
      <c r="L146" s="57">
        <f t="shared" ref="L146" ca="1" si="140">IF(C146="","",IF($E$5*2=C146/6,M145,L140))</f>
        <v>71428</v>
      </c>
      <c r="M146" s="58">
        <f t="shared" ref="M146" ca="1" si="141">IF(C146="","",M140-L146)</f>
        <v>3428584</v>
      </c>
      <c r="N146" s="59">
        <f t="shared" ca="1" si="131"/>
        <v>20571548</v>
      </c>
      <c r="Q146" s="25">
        <f t="shared" ca="1" si="133"/>
        <v>58259</v>
      </c>
      <c r="R146" s="25">
        <f t="shared" ca="1" si="134"/>
        <v>130951</v>
      </c>
    </row>
    <row r="147" spans="2:18">
      <c r="B147" s="286" t="str">
        <f ca="1">IF(C147="","",C158/12&amp;"年目")</f>
        <v>12年目</v>
      </c>
      <c r="C147" s="26">
        <f t="shared" ca="1" si="135"/>
        <v>133</v>
      </c>
      <c r="D147" s="27">
        <f t="shared" ref="D147:D157" ca="1" si="142">D148</f>
        <v>1.83E-2</v>
      </c>
      <c r="E147" s="28">
        <f t="shared" ca="1" si="123"/>
        <v>85666</v>
      </c>
      <c r="F147" s="29">
        <f t="shared" ca="1" si="132"/>
        <v>85666</v>
      </c>
      <c r="G147" s="30">
        <f t="shared" ca="1" si="124"/>
        <v>26143</v>
      </c>
      <c r="H147" s="30">
        <f t="shared" ref="H147:H148" ca="1" si="143">IF(C147="","",H146)</f>
        <v>59523</v>
      </c>
      <c r="I147" s="31">
        <f t="shared" ca="1" si="125"/>
        <v>17083441</v>
      </c>
      <c r="J147" s="32"/>
      <c r="K147" s="33"/>
      <c r="L147" s="33"/>
      <c r="M147" s="34">
        <f t="shared" ref="M147:M151" ca="1" si="144">IF(C147="","",M146)</f>
        <v>3428584</v>
      </c>
      <c r="N147" s="35">
        <f t="shared" ca="1" si="131"/>
        <v>20512025</v>
      </c>
      <c r="Q147" s="25">
        <f t="shared" ca="1" si="133"/>
        <v>26143</v>
      </c>
      <c r="R147" s="25">
        <f t="shared" ca="1" si="134"/>
        <v>59523</v>
      </c>
    </row>
    <row r="148" spans="2:18">
      <c r="B148" s="287"/>
      <c r="C148" s="36">
        <f t="shared" ca="1" si="135"/>
        <v>134</v>
      </c>
      <c r="D148" s="37">
        <f t="shared" ca="1" si="142"/>
        <v>1.83E-2</v>
      </c>
      <c r="E148" s="38">
        <f t="shared" ca="1" si="123"/>
        <v>85575</v>
      </c>
      <c r="F148" s="39">
        <f t="shared" ca="1" si="132"/>
        <v>85575</v>
      </c>
      <c r="G148" s="40">
        <f t="shared" ca="1" si="124"/>
        <v>26052</v>
      </c>
      <c r="H148" s="40">
        <f t="shared" ca="1" si="143"/>
        <v>59523</v>
      </c>
      <c r="I148" s="41">
        <f t="shared" ca="1" si="125"/>
        <v>17023918</v>
      </c>
      <c r="J148" s="42"/>
      <c r="K148" s="43"/>
      <c r="L148" s="43"/>
      <c r="M148" s="44">
        <f t="shared" ca="1" si="144"/>
        <v>3428584</v>
      </c>
      <c r="N148" s="45">
        <f t="shared" ca="1" si="131"/>
        <v>20452502</v>
      </c>
      <c r="Q148" s="25">
        <f t="shared" ca="1" si="133"/>
        <v>26052</v>
      </c>
      <c r="R148" s="25">
        <f t="shared" ca="1" si="134"/>
        <v>59523</v>
      </c>
    </row>
    <row r="149" spans="2:18">
      <c r="B149" s="287"/>
      <c r="C149" s="36">
        <f t="shared" ca="1" si="135"/>
        <v>135</v>
      </c>
      <c r="D149" s="37">
        <f t="shared" ca="1" si="142"/>
        <v>1.83E-2</v>
      </c>
      <c r="E149" s="38">
        <f t="shared" ca="1" si="123"/>
        <v>85484</v>
      </c>
      <c r="F149" s="39">
        <f t="shared" ca="1" si="132"/>
        <v>85484</v>
      </c>
      <c r="G149" s="40">
        <f t="shared" ca="1" si="124"/>
        <v>25961</v>
      </c>
      <c r="H149" s="40">
        <f t="shared" ca="1" si="136"/>
        <v>59523</v>
      </c>
      <c r="I149" s="41">
        <f t="shared" ca="1" si="125"/>
        <v>16964395</v>
      </c>
      <c r="J149" s="42"/>
      <c r="K149" s="43"/>
      <c r="L149" s="43"/>
      <c r="M149" s="44">
        <f t="shared" ca="1" si="144"/>
        <v>3428584</v>
      </c>
      <c r="N149" s="45">
        <f t="shared" ca="1" si="131"/>
        <v>20392979</v>
      </c>
      <c r="Q149" s="25">
        <f t="shared" ca="1" si="133"/>
        <v>25961</v>
      </c>
      <c r="R149" s="25">
        <f t="shared" ca="1" si="134"/>
        <v>59523</v>
      </c>
    </row>
    <row r="150" spans="2:18">
      <c r="B150" s="287"/>
      <c r="C150" s="36">
        <f t="shared" ca="1" si="135"/>
        <v>136</v>
      </c>
      <c r="D150" s="37">
        <f t="shared" ca="1" si="142"/>
        <v>1.83E-2</v>
      </c>
      <c r="E150" s="38">
        <f t="shared" ca="1" si="123"/>
        <v>85394</v>
      </c>
      <c r="F150" s="39">
        <f t="shared" ca="1" si="132"/>
        <v>85394</v>
      </c>
      <c r="G150" s="40">
        <f t="shared" ca="1" si="124"/>
        <v>25871</v>
      </c>
      <c r="H150" s="40">
        <f t="shared" ca="1" si="136"/>
        <v>59523</v>
      </c>
      <c r="I150" s="41">
        <f t="shared" ca="1" si="125"/>
        <v>16904872</v>
      </c>
      <c r="J150" s="42"/>
      <c r="K150" s="43"/>
      <c r="L150" s="43"/>
      <c r="M150" s="44">
        <f t="shared" ca="1" si="144"/>
        <v>3428584</v>
      </c>
      <c r="N150" s="45">
        <f t="shared" ca="1" si="131"/>
        <v>20333456</v>
      </c>
      <c r="Q150" s="25">
        <f t="shared" ca="1" si="133"/>
        <v>25871</v>
      </c>
      <c r="R150" s="25">
        <f t="shared" ca="1" si="134"/>
        <v>59523</v>
      </c>
    </row>
    <row r="151" spans="2:18">
      <c r="B151" s="287"/>
      <c r="C151" s="36">
        <f t="shared" ca="1" si="135"/>
        <v>137</v>
      </c>
      <c r="D151" s="37">
        <f t="shared" ca="1" si="142"/>
        <v>1.83E-2</v>
      </c>
      <c r="E151" s="38">
        <f t="shared" ca="1" si="123"/>
        <v>85303</v>
      </c>
      <c r="F151" s="39">
        <f t="shared" ca="1" si="132"/>
        <v>85303</v>
      </c>
      <c r="G151" s="40">
        <f t="shared" ca="1" si="124"/>
        <v>25780</v>
      </c>
      <c r="H151" s="40">
        <f t="shared" ca="1" si="136"/>
        <v>59523</v>
      </c>
      <c r="I151" s="41">
        <f t="shared" ca="1" si="125"/>
        <v>16845349</v>
      </c>
      <c r="J151" s="42"/>
      <c r="K151" s="43"/>
      <c r="L151" s="43"/>
      <c r="M151" s="44">
        <f t="shared" ca="1" si="144"/>
        <v>3428584</v>
      </c>
      <c r="N151" s="45">
        <f t="shared" ca="1" si="131"/>
        <v>20273933</v>
      </c>
      <c r="Q151" s="25">
        <f t="shared" ca="1" si="133"/>
        <v>25780</v>
      </c>
      <c r="R151" s="25">
        <f t="shared" ca="1" si="134"/>
        <v>59523</v>
      </c>
    </row>
    <row r="152" spans="2:18">
      <c r="B152" s="287"/>
      <c r="C152" s="36">
        <f t="shared" ca="1" si="135"/>
        <v>138</v>
      </c>
      <c r="D152" s="37">
        <f t="shared" ca="1" si="142"/>
        <v>1.83E-2</v>
      </c>
      <c r="E152" s="38">
        <f t="shared" ca="1" si="123"/>
        <v>188012</v>
      </c>
      <c r="F152" s="39">
        <f t="shared" ca="1" si="132"/>
        <v>85212</v>
      </c>
      <c r="G152" s="40">
        <f t="shared" ca="1" si="124"/>
        <v>25689</v>
      </c>
      <c r="H152" s="40">
        <f t="shared" ca="1" si="136"/>
        <v>59523</v>
      </c>
      <c r="I152" s="41">
        <f t="shared" ca="1" si="125"/>
        <v>16785826</v>
      </c>
      <c r="J152" s="46">
        <f t="shared" ref="J152" ca="1" si="145">IF(C152="","",K152+L152)</f>
        <v>102800</v>
      </c>
      <c r="K152" s="47">
        <f t="shared" ref="K152" ca="1" si="146">IF(C152="","",ROUND(M151*D152/2,0))</f>
        <v>31372</v>
      </c>
      <c r="L152" s="48">
        <f t="shared" ref="L152" ca="1" si="147">IF(C152="","",IF($E$5*2=C152/6,M151,L146))</f>
        <v>71428</v>
      </c>
      <c r="M152" s="44">
        <f t="shared" ref="M152" ca="1" si="148">IF(C152="","",M146-L152)</f>
        <v>3357156</v>
      </c>
      <c r="N152" s="45">
        <f t="shared" ca="1" si="131"/>
        <v>20142982</v>
      </c>
      <c r="Q152" s="25">
        <f t="shared" ca="1" si="133"/>
        <v>57061</v>
      </c>
      <c r="R152" s="25">
        <f t="shared" ca="1" si="134"/>
        <v>130951</v>
      </c>
    </row>
    <row r="153" spans="2:18">
      <c r="B153" s="287"/>
      <c r="C153" s="36">
        <f t="shared" ca="1" si="135"/>
        <v>139</v>
      </c>
      <c r="D153" s="37">
        <f t="shared" ca="1" si="142"/>
        <v>1.83E-2</v>
      </c>
      <c r="E153" s="38">
        <f t="shared" ca="1" si="123"/>
        <v>85121</v>
      </c>
      <c r="F153" s="39">
        <f t="shared" ca="1" si="132"/>
        <v>85121</v>
      </c>
      <c r="G153" s="40">
        <f t="shared" ca="1" si="124"/>
        <v>25598</v>
      </c>
      <c r="H153" s="40">
        <f t="shared" ca="1" si="136"/>
        <v>59523</v>
      </c>
      <c r="I153" s="41">
        <f t="shared" ca="1" si="125"/>
        <v>16726303</v>
      </c>
      <c r="J153" s="42"/>
      <c r="K153" s="43"/>
      <c r="L153" s="43"/>
      <c r="M153" s="44">
        <f t="shared" ref="M153:M157" ca="1" si="149">IF(C153="","",M152)</f>
        <v>3357156</v>
      </c>
      <c r="N153" s="45">
        <f t="shared" ca="1" si="131"/>
        <v>20083459</v>
      </c>
      <c r="Q153" s="25">
        <f t="shared" ca="1" si="133"/>
        <v>25598</v>
      </c>
      <c r="R153" s="25">
        <f t="shared" ca="1" si="134"/>
        <v>59523</v>
      </c>
    </row>
    <row r="154" spans="2:18">
      <c r="B154" s="287"/>
      <c r="C154" s="36">
        <f t="shared" ca="1" si="135"/>
        <v>140</v>
      </c>
      <c r="D154" s="37">
        <f t="shared" ca="1" si="142"/>
        <v>1.83E-2</v>
      </c>
      <c r="E154" s="38">
        <f t="shared" ca="1" si="123"/>
        <v>85031</v>
      </c>
      <c r="F154" s="39">
        <f t="shared" ca="1" si="132"/>
        <v>85031</v>
      </c>
      <c r="G154" s="40">
        <f t="shared" ca="1" si="124"/>
        <v>25508</v>
      </c>
      <c r="H154" s="40">
        <f t="shared" ca="1" si="136"/>
        <v>59523</v>
      </c>
      <c r="I154" s="41">
        <f t="shared" ca="1" si="125"/>
        <v>16666780</v>
      </c>
      <c r="J154" s="42"/>
      <c r="K154" s="43"/>
      <c r="L154" s="43"/>
      <c r="M154" s="44">
        <f t="shared" ca="1" si="149"/>
        <v>3357156</v>
      </c>
      <c r="N154" s="45">
        <f t="shared" ca="1" si="131"/>
        <v>20023936</v>
      </c>
      <c r="Q154" s="25">
        <f t="shared" ca="1" si="133"/>
        <v>25508</v>
      </c>
      <c r="R154" s="25">
        <f t="shared" ca="1" si="134"/>
        <v>59523</v>
      </c>
    </row>
    <row r="155" spans="2:18">
      <c r="B155" s="287"/>
      <c r="C155" s="36">
        <f t="shared" ca="1" si="135"/>
        <v>141</v>
      </c>
      <c r="D155" s="37">
        <f t="shared" ca="1" si="142"/>
        <v>1.83E-2</v>
      </c>
      <c r="E155" s="38">
        <f t="shared" ca="1" si="123"/>
        <v>84940</v>
      </c>
      <c r="F155" s="39">
        <f t="shared" ca="1" si="132"/>
        <v>84940</v>
      </c>
      <c r="G155" s="40">
        <f t="shared" ca="1" si="124"/>
        <v>25417</v>
      </c>
      <c r="H155" s="40">
        <f t="shared" ca="1" si="136"/>
        <v>59523</v>
      </c>
      <c r="I155" s="41">
        <f t="shared" ca="1" si="125"/>
        <v>16607257</v>
      </c>
      <c r="J155" s="42"/>
      <c r="K155" s="43"/>
      <c r="L155" s="43"/>
      <c r="M155" s="44">
        <f t="shared" ca="1" si="149"/>
        <v>3357156</v>
      </c>
      <c r="N155" s="45">
        <f t="shared" ca="1" si="131"/>
        <v>19964413</v>
      </c>
      <c r="Q155" s="25">
        <f t="shared" ca="1" si="133"/>
        <v>25417</v>
      </c>
      <c r="R155" s="25">
        <f t="shared" ca="1" si="134"/>
        <v>59523</v>
      </c>
    </row>
    <row r="156" spans="2:18">
      <c r="B156" s="287"/>
      <c r="C156" s="36">
        <f t="shared" ca="1" si="135"/>
        <v>142</v>
      </c>
      <c r="D156" s="37">
        <f t="shared" ca="1" si="142"/>
        <v>1.83E-2</v>
      </c>
      <c r="E156" s="38">
        <f t="shared" ca="1" si="123"/>
        <v>84849</v>
      </c>
      <c r="F156" s="39">
        <f t="shared" ca="1" si="132"/>
        <v>84849</v>
      </c>
      <c r="G156" s="40">
        <f t="shared" ca="1" si="124"/>
        <v>25326</v>
      </c>
      <c r="H156" s="40">
        <f t="shared" ca="1" si="136"/>
        <v>59523</v>
      </c>
      <c r="I156" s="41">
        <f t="shared" ca="1" si="125"/>
        <v>16547734</v>
      </c>
      <c r="J156" s="42"/>
      <c r="K156" s="43"/>
      <c r="L156" s="43"/>
      <c r="M156" s="44">
        <f t="shared" ca="1" si="149"/>
        <v>3357156</v>
      </c>
      <c r="N156" s="45">
        <f t="shared" ca="1" si="131"/>
        <v>19904890</v>
      </c>
      <c r="Q156" s="25">
        <f t="shared" ca="1" si="133"/>
        <v>25326</v>
      </c>
      <c r="R156" s="25">
        <f t="shared" ca="1" si="134"/>
        <v>59523</v>
      </c>
    </row>
    <row r="157" spans="2:18">
      <c r="B157" s="287"/>
      <c r="C157" s="36">
        <f t="shared" ca="1" si="135"/>
        <v>143</v>
      </c>
      <c r="D157" s="37">
        <f t="shared" ca="1" si="142"/>
        <v>1.83E-2</v>
      </c>
      <c r="E157" s="38">
        <f t="shared" ca="1" si="123"/>
        <v>84758</v>
      </c>
      <c r="F157" s="39">
        <f t="shared" ca="1" si="132"/>
        <v>84758</v>
      </c>
      <c r="G157" s="40">
        <f t="shared" ca="1" si="124"/>
        <v>25235</v>
      </c>
      <c r="H157" s="40">
        <f t="shared" ca="1" si="136"/>
        <v>59523</v>
      </c>
      <c r="I157" s="41">
        <f t="shared" ca="1" si="125"/>
        <v>16488211</v>
      </c>
      <c r="J157" s="42"/>
      <c r="K157" s="43"/>
      <c r="L157" s="43"/>
      <c r="M157" s="44">
        <f t="shared" ca="1" si="149"/>
        <v>3357156</v>
      </c>
      <c r="N157" s="45">
        <f t="shared" ca="1" si="131"/>
        <v>19845367</v>
      </c>
      <c r="Q157" s="25">
        <f t="shared" ca="1" si="133"/>
        <v>25235</v>
      </c>
      <c r="R157" s="25">
        <f t="shared" ca="1" si="134"/>
        <v>59523</v>
      </c>
    </row>
    <row r="158" spans="2:18">
      <c r="B158" s="288"/>
      <c r="C158" s="49">
        <f t="shared" ca="1" si="135"/>
        <v>144</v>
      </c>
      <c r="D158" s="50">
        <f ca="1">IF(C158="","",VLOOKUP(C158/12,$H$3:$J$9,3,TRUE))</f>
        <v>1.83E-2</v>
      </c>
      <c r="E158" s="51">
        <f t="shared" ca="1" si="123"/>
        <v>186814</v>
      </c>
      <c r="F158" s="52">
        <f t="shared" ca="1" si="132"/>
        <v>84668</v>
      </c>
      <c r="G158" s="53">
        <f t="shared" ca="1" si="124"/>
        <v>25145</v>
      </c>
      <c r="H158" s="53">
        <f t="shared" ref="H158" ca="1" si="150">IF(C158="","",IF($E$5*12=C158,I157,H157))</f>
        <v>59523</v>
      </c>
      <c r="I158" s="54">
        <f t="shared" ca="1" si="125"/>
        <v>16428688</v>
      </c>
      <c r="J158" s="52">
        <f t="shared" ref="J158" ca="1" si="151">IF(C158="","",K158+L158)</f>
        <v>102146</v>
      </c>
      <c r="K158" s="56">
        <f t="shared" ref="K158" ca="1" si="152">IF(C158="","",ROUND(M152*D158/2,0))</f>
        <v>30718</v>
      </c>
      <c r="L158" s="57">
        <f t="shared" ref="L158" ca="1" si="153">IF(C158="","",IF($E$5*2=C158/6,M157,L152))</f>
        <v>71428</v>
      </c>
      <c r="M158" s="58">
        <f t="shared" ref="M158" ca="1" si="154">IF(C158="","",M152-L158)</f>
        <v>3285728</v>
      </c>
      <c r="N158" s="59">
        <f t="shared" ca="1" si="131"/>
        <v>19714416</v>
      </c>
      <c r="Q158" s="25">
        <f t="shared" ca="1" si="133"/>
        <v>55863</v>
      </c>
      <c r="R158" s="25">
        <f t="shared" ca="1" si="134"/>
        <v>130951</v>
      </c>
    </row>
    <row r="159" spans="2:18">
      <c r="B159" s="286" t="str">
        <f ca="1">IF(C159="","",C170/12&amp;"年目")</f>
        <v>13年目</v>
      </c>
      <c r="C159" s="26">
        <f t="shared" ca="1" si="135"/>
        <v>145</v>
      </c>
      <c r="D159" s="27">
        <f t="shared" ref="D159:D169" ca="1" si="155">D160</f>
        <v>1.83E-2</v>
      </c>
      <c r="E159" s="28">
        <f t="shared" ca="1" si="123"/>
        <v>84577</v>
      </c>
      <c r="F159" s="29">
        <f t="shared" ca="1" si="132"/>
        <v>84577</v>
      </c>
      <c r="G159" s="30">
        <f t="shared" ca="1" si="124"/>
        <v>25054</v>
      </c>
      <c r="H159" s="30">
        <f t="shared" ref="H159:H160" ca="1" si="156">IF(C159="","",H158)</f>
        <v>59523</v>
      </c>
      <c r="I159" s="31">
        <f t="shared" ca="1" si="125"/>
        <v>16369165</v>
      </c>
      <c r="J159" s="32"/>
      <c r="K159" s="33"/>
      <c r="L159" s="33"/>
      <c r="M159" s="34">
        <f t="shared" ref="M159:M163" ca="1" si="157">IF(C159="","",M158)</f>
        <v>3285728</v>
      </c>
      <c r="N159" s="35">
        <f t="shared" ca="1" si="131"/>
        <v>19654893</v>
      </c>
      <c r="Q159" s="25">
        <f t="shared" ca="1" si="133"/>
        <v>25054</v>
      </c>
      <c r="R159" s="25">
        <f t="shared" ca="1" si="134"/>
        <v>59523</v>
      </c>
    </row>
    <row r="160" spans="2:18">
      <c r="B160" s="287"/>
      <c r="C160" s="36">
        <f t="shared" ca="1" si="135"/>
        <v>146</v>
      </c>
      <c r="D160" s="37">
        <f t="shared" ca="1" si="155"/>
        <v>1.83E-2</v>
      </c>
      <c r="E160" s="38">
        <f t="shared" ca="1" si="123"/>
        <v>84486</v>
      </c>
      <c r="F160" s="39">
        <f t="shared" ca="1" si="132"/>
        <v>84486</v>
      </c>
      <c r="G160" s="40">
        <f t="shared" ca="1" si="124"/>
        <v>24963</v>
      </c>
      <c r="H160" s="40">
        <f t="shared" ca="1" si="156"/>
        <v>59523</v>
      </c>
      <c r="I160" s="41">
        <f t="shared" ca="1" si="125"/>
        <v>16309642</v>
      </c>
      <c r="J160" s="42"/>
      <c r="K160" s="43"/>
      <c r="L160" s="43"/>
      <c r="M160" s="44">
        <f t="shared" ca="1" si="157"/>
        <v>3285728</v>
      </c>
      <c r="N160" s="45">
        <f t="shared" ca="1" si="131"/>
        <v>19595370</v>
      </c>
      <c r="Q160" s="25">
        <f t="shared" ca="1" si="133"/>
        <v>24963</v>
      </c>
      <c r="R160" s="25">
        <f t="shared" ca="1" si="134"/>
        <v>59523</v>
      </c>
    </row>
    <row r="161" spans="2:18">
      <c r="B161" s="287"/>
      <c r="C161" s="36">
        <f t="shared" ca="1" si="135"/>
        <v>147</v>
      </c>
      <c r="D161" s="37">
        <f t="shared" ca="1" si="155"/>
        <v>1.83E-2</v>
      </c>
      <c r="E161" s="38">
        <f t="shared" ca="1" si="123"/>
        <v>84395</v>
      </c>
      <c r="F161" s="39">
        <f t="shared" ca="1" si="132"/>
        <v>84395</v>
      </c>
      <c r="G161" s="40">
        <f t="shared" ca="1" si="124"/>
        <v>24872</v>
      </c>
      <c r="H161" s="40">
        <f t="shared" ca="1" si="136"/>
        <v>59523</v>
      </c>
      <c r="I161" s="41">
        <f t="shared" ca="1" si="125"/>
        <v>16250119</v>
      </c>
      <c r="J161" s="42"/>
      <c r="K161" s="43"/>
      <c r="L161" s="43"/>
      <c r="M161" s="44">
        <f t="shared" ca="1" si="157"/>
        <v>3285728</v>
      </c>
      <c r="N161" s="45">
        <f t="shared" ca="1" si="131"/>
        <v>19535847</v>
      </c>
      <c r="Q161" s="25">
        <f t="shared" ca="1" si="133"/>
        <v>24872</v>
      </c>
      <c r="R161" s="25">
        <f t="shared" ca="1" si="134"/>
        <v>59523</v>
      </c>
    </row>
    <row r="162" spans="2:18">
      <c r="B162" s="287"/>
      <c r="C162" s="36">
        <f t="shared" ca="1" si="135"/>
        <v>148</v>
      </c>
      <c r="D162" s="37">
        <f t="shared" ca="1" si="155"/>
        <v>1.83E-2</v>
      </c>
      <c r="E162" s="38">
        <f t="shared" ca="1" si="123"/>
        <v>84304</v>
      </c>
      <c r="F162" s="39">
        <f t="shared" ca="1" si="132"/>
        <v>84304</v>
      </c>
      <c r="G162" s="40">
        <f t="shared" ca="1" si="124"/>
        <v>24781</v>
      </c>
      <c r="H162" s="40">
        <f t="shared" ca="1" si="136"/>
        <v>59523</v>
      </c>
      <c r="I162" s="41">
        <f t="shared" ca="1" si="125"/>
        <v>16190596</v>
      </c>
      <c r="J162" s="42"/>
      <c r="K162" s="43"/>
      <c r="L162" s="43"/>
      <c r="M162" s="44">
        <f t="shared" ca="1" si="157"/>
        <v>3285728</v>
      </c>
      <c r="N162" s="45">
        <f t="shared" ca="1" si="131"/>
        <v>19476324</v>
      </c>
      <c r="Q162" s="25">
        <f t="shared" ca="1" si="133"/>
        <v>24781</v>
      </c>
      <c r="R162" s="25">
        <f t="shared" ca="1" si="134"/>
        <v>59523</v>
      </c>
    </row>
    <row r="163" spans="2:18">
      <c r="B163" s="287"/>
      <c r="C163" s="36">
        <f t="shared" ca="1" si="135"/>
        <v>149</v>
      </c>
      <c r="D163" s="37">
        <f t="shared" ca="1" si="155"/>
        <v>1.83E-2</v>
      </c>
      <c r="E163" s="38">
        <f t="shared" ca="1" si="123"/>
        <v>84214</v>
      </c>
      <c r="F163" s="39">
        <f t="shared" ca="1" si="132"/>
        <v>84214</v>
      </c>
      <c r="G163" s="40">
        <f t="shared" ca="1" si="124"/>
        <v>24691</v>
      </c>
      <c r="H163" s="40">
        <f t="shared" ca="1" si="136"/>
        <v>59523</v>
      </c>
      <c r="I163" s="41">
        <f t="shared" ca="1" si="125"/>
        <v>16131073</v>
      </c>
      <c r="J163" s="42"/>
      <c r="K163" s="43"/>
      <c r="L163" s="43"/>
      <c r="M163" s="44">
        <f t="shared" ca="1" si="157"/>
        <v>3285728</v>
      </c>
      <c r="N163" s="45">
        <f t="shared" ca="1" si="131"/>
        <v>19416801</v>
      </c>
      <c r="Q163" s="25">
        <f t="shared" ca="1" si="133"/>
        <v>24691</v>
      </c>
      <c r="R163" s="25">
        <f t="shared" ca="1" si="134"/>
        <v>59523</v>
      </c>
    </row>
    <row r="164" spans="2:18">
      <c r="B164" s="287"/>
      <c r="C164" s="36">
        <f t="shared" ca="1" si="135"/>
        <v>150</v>
      </c>
      <c r="D164" s="37">
        <f t="shared" ca="1" si="155"/>
        <v>1.83E-2</v>
      </c>
      <c r="E164" s="38">
        <f t="shared" ca="1" si="123"/>
        <v>185615</v>
      </c>
      <c r="F164" s="39">
        <f t="shared" ca="1" si="132"/>
        <v>84123</v>
      </c>
      <c r="G164" s="40">
        <f t="shared" ca="1" si="124"/>
        <v>24600</v>
      </c>
      <c r="H164" s="40">
        <f t="shared" ca="1" si="136"/>
        <v>59523</v>
      </c>
      <c r="I164" s="41">
        <f t="shared" ca="1" si="125"/>
        <v>16071550</v>
      </c>
      <c r="J164" s="46">
        <f t="shared" ref="J164" ca="1" si="158">IF(C164="","",K164+L164)</f>
        <v>101492</v>
      </c>
      <c r="K164" s="47">
        <f t="shared" ref="K164" ca="1" si="159">IF(C164="","",ROUND(M163*D164/2,0))</f>
        <v>30064</v>
      </c>
      <c r="L164" s="48">
        <f t="shared" ref="L164" ca="1" si="160">IF(C164="","",IF($E$5*2=C164/6,M163,L158))</f>
        <v>71428</v>
      </c>
      <c r="M164" s="44">
        <f t="shared" ref="M164" ca="1" si="161">IF(C164="","",M158-L164)</f>
        <v>3214300</v>
      </c>
      <c r="N164" s="45">
        <f t="shared" ca="1" si="131"/>
        <v>19285850</v>
      </c>
      <c r="Q164" s="25">
        <f t="shared" ca="1" si="133"/>
        <v>54664</v>
      </c>
      <c r="R164" s="25">
        <f t="shared" ca="1" si="134"/>
        <v>130951</v>
      </c>
    </row>
    <row r="165" spans="2:18">
      <c r="B165" s="287"/>
      <c r="C165" s="36">
        <f t="shared" ca="1" si="135"/>
        <v>151</v>
      </c>
      <c r="D165" s="37">
        <f t="shared" ca="1" si="155"/>
        <v>1.83E-2</v>
      </c>
      <c r="E165" s="38">
        <f t="shared" ca="1" si="123"/>
        <v>84032</v>
      </c>
      <c r="F165" s="39">
        <f t="shared" ca="1" si="132"/>
        <v>84032</v>
      </c>
      <c r="G165" s="40">
        <f t="shared" ca="1" si="124"/>
        <v>24509</v>
      </c>
      <c r="H165" s="40">
        <f t="shared" ca="1" si="136"/>
        <v>59523</v>
      </c>
      <c r="I165" s="41">
        <f t="shared" ca="1" si="125"/>
        <v>16012027</v>
      </c>
      <c r="J165" s="42"/>
      <c r="K165" s="43"/>
      <c r="L165" s="43"/>
      <c r="M165" s="44">
        <f t="shared" ref="M165:M169" ca="1" si="162">IF(C165="","",M164)</f>
        <v>3214300</v>
      </c>
      <c r="N165" s="45">
        <f t="shared" ca="1" si="131"/>
        <v>19226327</v>
      </c>
      <c r="Q165" s="25">
        <f t="shared" ca="1" si="133"/>
        <v>24509</v>
      </c>
      <c r="R165" s="25">
        <f t="shared" ca="1" si="134"/>
        <v>59523</v>
      </c>
    </row>
    <row r="166" spans="2:18">
      <c r="B166" s="287"/>
      <c r="C166" s="36">
        <f t="shared" ca="1" si="135"/>
        <v>152</v>
      </c>
      <c r="D166" s="37">
        <f t="shared" ca="1" si="155"/>
        <v>1.83E-2</v>
      </c>
      <c r="E166" s="38">
        <f t="shared" ca="1" si="123"/>
        <v>83941</v>
      </c>
      <c r="F166" s="39">
        <f t="shared" ca="1" si="132"/>
        <v>83941</v>
      </c>
      <c r="G166" s="40">
        <f t="shared" ca="1" si="124"/>
        <v>24418</v>
      </c>
      <c r="H166" s="40">
        <f t="shared" ca="1" si="136"/>
        <v>59523</v>
      </c>
      <c r="I166" s="41">
        <f t="shared" ca="1" si="125"/>
        <v>15952504</v>
      </c>
      <c r="J166" s="42"/>
      <c r="K166" s="43"/>
      <c r="L166" s="43"/>
      <c r="M166" s="44">
        <f t="shared" ca="1" si="162"/>
        <v>3214300</v>
      </c>
      <c r="N166" s="45">
        <f t="shared" ca="1" si="131"/>
        <v>19166804</v>
      </c>
      <c r="Q166" s="25">
        <f t="shared" ca="1" si="133"/>
        <v>24418</v>
      </c>
      <c r="R166" s="25">
        <f t="shared" ca="1" si="134"/>
        <v>59523</v>
      </c>
    </row>
    <row r="167" spans="2:18">
      <c r="B167" s="287"/>
      <c r="C167" s="36">
        <f t="shared" ca="1" si="135"/>
        <v>153</v>
      </c>
      <c r="D167" s="37">
        <f t="shared" ca="1" si="155"/>
        <v>1.83E-2</v>
      </c>
      <c r="E167" s="38">
        <f t="shared" ca="1" si="123"/>
        <v>83851</v>
      </c>
      <c r="F167" s="39">
        <f t="shared" ca="1" si="132"/>
        <v>83851</v>
      </c>
      <c r="G167" s="40">
        <f t="shared" ca="1" si="124"/>
        <v>24328</v>
      </c>
      <c r="H167" s="40">
        <f t="shared" ca="1" si="136"/>
        <v>59523</v>
      </c>
      <c r="I167" s="41">
        <f t="shared" ca="1" si="125"/>
        <v>15892981</v>
      </c>
      <c r="J167" s="42"/>
      <c r="K167" s="43"/>
      <c r="L167" s="43"/>
      <c r="M167" s="44">
        <f t="shared" ca="1" si="162"/>
        <v>3214300</v>
      </c>
      <c r="N167" s="45">
        <f t="shared" ca="1" si="131"/>
        <v>19107281</v>
      </c>
      <c r="Q167" s="25">
        <f t="shared" ca="1" si="133"/>
        <v>24328</v>
      </c>
      <c r="R167" s="25">
        <f t="shared" ca="1" si="134"/>
        <v>59523</v>
      </c>
    </row>
    <row r="168" spans="2:18">
      <c r="B168" s="287"/>
      <c r="C168" s="36">
        <f t="shared" ca="1" si="135"/>
        <v>154</v>
      </c>
      <c r="D168" s="37">
        <f t="shared" ca="1" si="155"/>
        <v>1.83E-2</v>
      </c>
      <c r="E168" s="38">
        <f t="shared" ca="1" si="123"/>
        <v>83760</v>
      </c>
      <c r="F168" s="39">
        <f t="shared" ca="1" si="132"/>
        <v>83760</v>
      </c>
      <c r="G168" s="40">
        <f t="shared" ca="1" si="124"/>
        <v>24237</v>
      </c>
      <c r="H168" s="40">
        <f t="shared" ca="1" si="136"/>
        <v>59523</v>
      </c>
      <c r="I168" s="41">
        <f t="shared" ca="1" si="125"/>
        <v>15833458</v>
      </c>
      <c r="J168" s="42"/>
      <c r="K168" s="43"/>
      <c r="L168" s="43"/>
      <c r="M168" s="44">
        <f t="shared" ca="1" si="162"/>
        <v>3214300</v>
      </c>
      <c r="N168" s="45">
        <f t="shared" ca="1" si="131"/>
        <v>19047758</v>
      </c>
      <c r="Q168" s="25">
        <f t="shared" ca="1" si="133"/>
        <v>24237</v>
      </c>
      <c r="R168" s="25">
        <f t="shared" ca="1" si="134"/>
        <v>59523</v>
      </c>
    </row>
    <row r="169" spans="2:18">
      <c r="B169" s="287"/>
      <c r="C169" s="36">
        <f t="shared" ca="1" si="135"/>
        <v>155</v>
      </c>
      <c r="D169" s="37">
        <f t="shared" ca="1" si="155"/>
        <v>1.83E-2</v>
      </c>
      <c r="E169" s="38">
        <f t="shared" ca="1" si="123"/>
        <v>83669</v>
      </c>
      <c r="F169" s="39">
        <f t="shared" ca="1" si="132"/>
        <v>83669</v>
      </c>
      <c r="G169" s="40">
        <f t="shared" ca="1" si="124"/>
        <v>24146</v>
      </c>
      <c r="H169" s="40">
        <f t="shared" ca="1" si="136"/>
        <v>59523</v>
      </c>
      <c r="I169" s="41">
        <f t="shared" ca="1" si="125"/>
        <v>15773935</v>
      </c>
      <c r="J169" s="42"/>
      <c r="K169" s="43"/>
      <c r="L169" s="43"/>
      <c r="M169" s="44">
        <f t="shared" ca="1" si="162"/>
        <v>3214300</v>
      </c>
      <c r="N169" s="45">
        <f t="shared" ca="1" si="131"/>
        <v>18988235</v>
      </c>
      <c r="Q169" s="25">
        <f t="shared" ca="1" si="133"/>
        <v>24146</v>
      </c>
      <c r="R169" s="25">
        <f t="shared" ca="1" si="134"/>
        <v>59523</v>
      </c>
    </row>
    <row r="170" spans="2:18">
      <c r="B170" s="288"/>
      <c r="C170" s="49">
        <f t="shared" ca="1" si="135"/>
        <v>156</v>
      </c>
      <c r="D170" s="50">
        <f ca="1">IF(C170="","",VLOOKUP(C170/12,$H$3:$J$9,3,TRUE))</f>
        <v>1.83E-2</v>
      </c>
      <c r="E170" s="51">
        <f t="shared" ca="1" si="123"/>
        <v>184417</v>
      </c>
      <c r="F170" s="52">
        <f t="shared" ca="1" si="132"/>
        <v>83578</v>
      </c>
      <c r="G170" s="53">
        <f t="shared" ca="1" si="124"/>
        <v>24055</v>
      </c>
      <c r="H170" s="53">
        <f t="shared" ref="H170" ca="1" si="163">IF(C170="","",IF($E$5*12=C170,I169,H169))</f>
        <v>59523</v>
      </c>
      <c r="I170" s="54">
        <f t="shared" ca="1" si="125"/>
        <v>15714412</v>
      </c>
      <c r="J170" s="52">
        <f t="shared" ref="J170" ca="1" si="164">IF(C170="","",K170+L170)</f>
        <v>100839</v>
      </c>
      <c r="K170" s="56">
        <f t="shared" ref="K170" ca="1" si="165">IF(C170="","",ROUND(M164*D170/2,0))</f>
        <v>29411</v>
      </c>
      <c r="L170" s="57">
        <f t="shared" ref="L170" ca="1" si="166">IF(C170="","",IF($E$5*2=C170/6,M169,L164))</f>
        <v>71428</v>
      </c>
      <c r="M170" s="58">
        <f t="shared" ref="M170" ca="1" si="167">IF(C170="","",M164-L170)</f>
        <v>3142872</v>
      </c>
      <c r="N170" s="59">
        <f t="shared" ca="1" si="131"/>
        <v>18857284</v>
      </c>
      <c r="Q170" s="25">
        <f t="shared" ca="1" si="133"/>
        <v>53466</v>
      </c>
      <c r="R170" s="25">
        <f t="shared" ca="1" si="134"/>
        <v>130951</v>
      </c>
    </row>
    <row r="171" spans="2:18">
      <c r="B171" s="286" t="str">
        <f ca="1">IF(C171="","",C182/12&amp;"年目")</f>
        <v>14年目</v>
      </c>
      <c r="C171" s="26">
        <f t="shared" ca="1" si="135"/>
        <v>157</v>
      </c>
      <c r="D171" s="27">
        <f t="shared" ref="D171:D181" ca="1" si="168">D172</f>
        <v>1.83E-2</v>
      </c>
      <c r="E171" s="28">
        <f t="shared" ca="1" si="123"/>
        <v>83487</v>
      </c>
      <c r="F171" s="29">
        <f t="shared" ca="1" si="132"/>
        <v>83487</v>
      </c>
      <c r="G171" s="30">
        <f t="shared" ca="1" si="124"/>
        <v>23964</v>
      </c>
      <c r="H171" s="30">
        <f t="shared" ref="H171:H172" ca="1" si="169">IF(C171="","",H170)</f>
        <v>59523</v>
      </c>
      <c r="I171" s="31">
        <f t="shared" ca="1" si="125"/>
        <v>15654889</v>
      </c>
      <c r="J171" s="32"/>
      <c r="K171" s="33"/>
      <c r="L171" s="33"/>
      <c r="M171" s="34">
        <f t="shared" ref="M171:M175" ca="1" si="170">IF(C171="","",M170)</f>
        <v>3142872</v>
      </c>
      <c r="N171" s="35">
        <f t="shared" ca="1" si="131"/>
        <v>18797761</v>
      </c>
      <c r="Q171" s="25">
        <f t="shared" ca="1" si="133"/>
        <v>23964</v>
      </c>
      <c r="R171" s="25">
        <f t="shared" ca="1" si="134"/>
        <v>59523</v>
      </c>
    </row>
    <row r="172" spans="2:18">
      <c r="B172" s="287"/>
      <c r="C172" s="36">
        <f t="shared" ca="1" si="135"/>
        <v>158</v>
      </c>
      <c r="D172" s="37">
        <f t="shared" ca="1" si="168"/>
        <v>1.83E-2</v>
      </c>
      <c r="E172" s="38">
        <f t="shared" ca="1" si="123"/>
        <v>83397</v>
      </c>
      <c r="F172" s="39">
        <f t="shared" ca="1" si="132"/>
        <v>83397</v>
      </c>
      <c r="G172" s="40">
        <f t="shared" ca="1" si="124"/>
        <v>23874</v>
      </c>
      <c r="H172" s="40">
        <f t="shared" ca="1" si="169"/>
        <v>59523</v>
      </c>
      <c r="I172" s="41">
        <f t="shared" ca="1" si="125"/>
        <v>15595366</v>
      </c>
      <c r="J172" s="42"/>
      <c r="K172" s="43"/>
      <c r="L172" s="43"/>
      <c r="M172" s="44">
        <f t="shared" ca="1" si="170"/>
        <v>3142872</v>
      </c>
      <c r="N172" s="45">
        <f t="shared" ca="1" si="131"/>
        <v>18738238</v>
      </c>
      <c r="Q172" s="25">
        <f t="shared" ca="1" si="133"/>
        <v>23874</v>
      </c>
      <c r="R172" s="25">
        <f t="shared" ca="1" si="134"/>
        <v>59523</v>
      </c>
    </row>
    <row r="173" spans="2:18">
      <c r="B173" s="287"/>
      <c r="C173" s="36">
        <f t="shared" ca="1" si="135"/>
        <v>159</v>
      </c>
      <c r="D173" s="37">
        <f t="shared" ca="1" si="168"/>
        <v>1.83E-2</v>
      </c>
      <c r="E173" s="38">
        <f t="shared" ca="1" si="123"/>
        <v>83306</v>
      </c>
      <c r="F173" s="39">
        <f t="shared" ca="1" si="132"/>
        <v>83306</v>
      </c>
      <c r="G173" s="40">
        <f t="shared" ca="1" si="124"/>
        <v>23783</v>
      </c>
      <c r="H173" s="40">
        <f t="shared" ca="1" si="136"/>
        <v>59523</v>
      </c>
      <c r="I173" s="41">
        <f t="shared" ca="1" si="125"/>
        <v>15535843</v>
      </c>
      <c r="J173" s="42"/>
      <c r="K173" s="43"/>
      <c r="L173" s="43"/>
      <c r="M173" s="44">
        <f t="shared" ca="1" si="170"/>
        <v>3142872</v>
      </c>
      <c r="N173" s="45">
        <f t="shared" ca="1" si="131"/>
        <v>18678715</v>
      </c>
      <c r="Q173" s="25">
        <f t="shared" ca="1" si="133"/>
        <v>23783</v>
      </c>
      <c r="R173" s="25">
        <f t="shared" ca="1" si="134"/>
        <v>59523</v>
      </c>
    </row>
    <row r="174" spans="2:18">
      <c r="B174" s="287"/>
      <c r="C174" s="36">
        <f t="shared" ca="1" si="135"/>
        <v>160</v>
      </c>
      <c r="D174" s="37">
        <f t="shared" ca="1" si="168"/>
        <v>1.83E-2</v>
      </c>
      <c r="E174" s="38">
        <f t="shared" ca="1" si="123"/>
        <v>83215</v>
      </c>
      <c r="F174" s="39">
        <f t="shared" ca="1" si="132"/>
        <v>83215</v>
      </c>
      <c r="G174" s="40">
        <f t="shared" ca="1" si="124"/>
        <v>23692</v>
      </c>
      <c r="H174" s="40">
        <f t="shared" ca="1" si="136"/>
        <v>59523</v>
      </c>
      <c r="I174" s="41">
        <f t="shared" ca="1" si="125"/>
        <v>15476320</v>
      </c>
      <c r="J174" s="42"/>
      <c r="K174" s="43"/>
      <c r="L174" s="43"/>
      <c r="M174" s="44">
        <f t="shared" ca="1" si="170"/>
        <v>3142872</v>
      </c>
      <c r="N174" s="45">
        <f t="shared" ca="1" si="131"/>
        <v>18619192</v>
      </c>
      <c r="Q174" s="25">
        <f t="shared" ca="1" si="133"/>
        <v>23692</v>
      </c>
      <c r="R174" s="25">
        <f t="shared" ca="1" si="134"/>
        <v>59523</v>
      </c>
    </row>
    <row r="175" spans="2:18">
      <c r="B175" s="287"/>
      <c r="C175" s="36">
        <f t="shared" ca="1" si="135"/>
        <v>161</v>
      </c>
      <c r="D175" s="37">
        <f t="shared" ca="1" si="168"/>
        <v>1.83E-2</v>
      </c>
      <c r="E175" s="38">
        <f t="shared" ca="1" si="123"/>
        <v>83124</v>
      </c>
      <c r="F175" s="39">
        <f t="shared" ca="1" si="132"/>
        <v>83124</v>
      </c>
      <c r="G175" s="40">
        <f t="shared" ca="1" si="124"/>
        <v>23601</v>
      </c>
      <c r="H175" s="40">
        <f t="shared" ca="1" si="136"/>
        <v>59523</v>
      </c>
      <c r="I175" s="41">
        <f t="shared" ca="1" si="125"/>
        <v>15416797</v>
      </c>
      <c r="J175" s="42"/>
      <c r="K175" s="43"/>
      <c r="L175" s="43"/>
      <c r="M175" s="44">
        <f t="shared" ca="1" si="170"/>
        <v>3142872</v>
      </c>
      <c r="N175" s="45">
        <f t="shared" ca="1" si="131"/>
        <v>18559669</v>
      </c>
      <c r="Q175" s="25">
        <f t="shared" ca="1" si="133"/>
        <v>23601</v>
      </c>
      <c r="R175" s="25">
        <f t="shared" ca="1" si="134"/>
        <v>59523</v>
      </c>
    </row>
    <row r="176" spans="2:18">
      <c r="B176" s="287"/>
      <c r="C176" s="36">
        <f t="shared" ca="1" si="135"/>
        <v>162</v>
      </c>
      <c r="D176" s="37">
        <f t="shared" ca="1" si="168"/>
        <v>1.83E-2</v>
      </c>
      <c r="E176" s="38">
        <f t="shared" ca="1" si="123"/>
        <v>183219</v>
      </c>
      <c r="F176" s="39">
        <f t="shared" ca="1" si="132"/>
        <v>83034</v>
      </c>
      <c r="G176" s="40">
        <f t="shared" ca="1" si="124"/>
        <v>23511</v>
      </c>
      <c r="H176" s="40">
        <f t="shared" ca="1" si="136"/>
        <v>59523</v>
      </c>
      <c r="I176" s="41">
        <f t="shared" ca="1" si="125"/>
        <v>15357274</v>
      </c>
      <c r="J176" s="46">
        <f t="shared" ref="J176" ca="1" si="171">IF(C176="","",K176+L176)</f>
        <v>100185</v>
      </c>
      <c r="K176" s="47">
        <f t="shared" ref="K176" ca="1" si="172">IF(C176="","",ROUND(M175*D176/2,0))</f>
        <v>28757</v>
      </c>
      <c r="L176" s="48">
        <f t="shared" ref="L176" ca="1" si="173">IF(C176="","",IF($E$5*2=C176/6,M175,L170))</f>
        <v>71428</v>
      </c>
      <c r="M176" s="44">
        <f t="shared" ref="M176" ca="1" si="174">IF(C176="","",M170-L176)</f>
        <v>3071444</v>
      </c>
      <c r="N176" s="45">
        <f t="shared" ca="1" si="131"/>
        <v>18428718</v>
      </c>
      <c r="Q176" s="25">
        <f t="shared" ca="1" si="133"/>
        <v>52268</v>
      </c>
      <c r="R176" s="25">
        <f t="shared" ca="1" si="134"/>
        <v>130951</v>
      </c>
    </row>
    <row r="177" spans="2:18">
      <c r="B177" s="287"/>
      <c r="C177" s="36">
        <f t="shared" ca="1" si="135"/>
        <v>163</v>
      </c>
      <c r="D177" s="37">
        <f t="shared" ca="1" si="168"/>
        <v>1.83E-2</v>
      </c>
      <c r="E177" s="38">
        <f t="shared" ca="1" si="123"/>
        <v>82943</v>
      </c>
      <c r="F177" s="39">
        <f t="shared" ca="1" si="132"/>
        <v>82943</v>
      </c>
      <c r="G177" s="40">
        <f t="shared" ca="1" si="124"/>
        <v>23420</v>
      </c>
      <c r="H177" s="40">
        <f t="shared" ca="1" si="136"/>
        <v>59523</v>
      </c>
      <c r="I177" s="41">
        <f t="shared" ca="1" si="125"/>
        <v>15297751</v>
      </c>
      <c r="J177" s="42"/>
      <c r="K177" s="43"/>
      <c r="L177" s="43"/>
      <c r="M177" s="44">
        <f t="shared" ref="M177:M181" ca="1" si="175">IF(C177="","",M176)</f>
        <v>3071444</v>
      </c>
      <c r="N177" s="45">
        <f t="shared" ca="1" si="131"/>
        <v>18369195</v>
      </c>
      <c r="Q177" s="25">
        <f t="shared" ca="1" si="133"/>
        <v>23420</v>
      </c>
      <c r="R177" s="25">
        <f t="shared" ca="1" si="134"/>
        <v>59523</v>
      </c>
    </row>
    <row r="178" spans="2:18">
      <c r="B178" s="287"/>
      <c r="C178" s="36">
        <f t="shared" ca="1" si="135"/>
        <v>164</v>
      </c>
      <c r="D178" s="37">
        <f t="shared" ca="1" si="168"/>
        <v>1.83E-2</v>
      </c>
      <c r="E178" s="38">
        <f t="shared" ca="1" si="123"/>
        <v>82852</v>
      </c>
      <c r="F178" s="39">
        <f t="shared" ca="1" si="132"/>
        <v>82852</v>
      </c>
      <c r="G178" s="40">
        <f t="shared" ca="1" si="124"/>
        <v>23329</v>
      </c>
      <c r="H178" s="40">
        <f t="shared" ca="1" si="136"/>
        <v>59523</v>
      </c>
      <c r="I178" s="41">
        <f t="shared" ca="1" si="125"/>
        <v>15238228</v>
      </c>
      <c r="J178" s="42"/>
      <c r="K178" s="43"/>
      <c r="L178" s="43"/>
      <c r="M178" s="44">
        <f t="shared" ca="1" si="175"/>
        <v>3071444</v>
      </c>
      <c r="N178" s="45">
        <f t="shared" ca="1" si="131"/>
        <v>18309672</v>
      </c>
      <c r="Q178" s="25">
        <f t="shared" ca="1" si="133"/>
        <v>23329</v>
      </c>
      <c r="R178" s="25">
        <f t="shared" ca="1" si="134"/>
        <v>59523</v>
      </c>
    </row>
    <row r="179" spans="2:18">
      <c r="B179" s="287"/>
      <c r="C179" s="36">
        <f t="shared" ca="1" si="135"/>
        <v>165</v>
      </c>
      <c r="D179" s="37">
        <f t="shared" ca="1" si="168"/>
        <v>1.83E-2</v>
      </c>
      <c r="E179" s="38">
        <f t="shared" ca="1" si="123"/>
        <v>82761</v>
      </c>
      <c r="F179" s="39">
        <f t="shared" ca="1" si="132"/>
        <v>82761</v>
      </c>
      <c r="G179" s="40">
        <f t="shared" ca="1" si="124"/>
        <v>23238</v>
      </c>
      <c r="H179" s="40">
        <f t="shared" ca="1" si="136"/>
        <v>59523</v>
      </c>
      <c r="I179" s="41">
        <f t="shared" ca="1" si="125"/>
        <v>15178705</v>
      </c>
      <c r="J179" s="42"/>
      <c r="K179" s="43"/>
      <c r="L179" s="43"/>
      <c r="M179" s="44">
        <f t="shared" ca="1" si="175"/>
        <v>3071444</v>
      </c>
      <c r="N179" s="45">
        <f t="shared" ca="1" si="131"/>
        <v>18250149</v>
      </c>
      <c r="Q179" s="25">
        <f t="shared" ca="1" si="133"/>
        <v>23238</v>
      </c>
      <c r="R179" s="25">
        <f t="shared" ca="1" si="134"/>
        <v>59523</v>
      </c>
    </row>
    <row r="180" spans="2:18">
      <c r="B180" s="287"/>
      <c r="C180" s="36">
        <f t="shared" ca="1" si="135"/>
        <v>166</v>
      </c>
      <c r="D180" s="37">
        <f t="shared" ca="1" si="168"/>
        <v>1.83E-2</v>
      </c>
      <c r="E180" s="38">
        <f t="shared" ca="1" si="123"/>
        <v>82671</v>
      </c>
      <c r="F180" s="39">
        <f t="shared" ca="1" si="132"/>
        <v>82671</v>
      </c>
      <c r="G180" s="40">
        <f t="shared" ca="1" si="124"/>
        <v>23148</v>
      </c>
      <c r="H180" s="40">
        <f t="shared" ca="1" si="136"/>
        <v>59523</v>
      </c>
      <c r="I180" s="41">
        <f t="shared" ca="1" si="125"/>
        <v>15119182</v>
      </c>
      <c r="J180" s="42"/>
      <c r="K180" s="43"/>
      <c r="L180" s="43"/>
      <c r="M180" s="44">
        <f t="shared" ca="1" si="175"/>
        <v>3071444</v>
      </c>
      <c r="N180" s="45">
        <f t="shared" ca="1" si="131"/>
        <v>18190626</v>
      </c>
      <c r="Q180" s="25">
        <f t="shared" ca="1" si="133"/>
        <v>23148</v>
      </c>
      <c r="R180" s="25">
        <f t="shared" ca="1" si="134"/>
        <v>59523</v>
      </c>
    </row>
    <row r="181" spans="2:18">
      <c r="B181" s="287"/>
      <c r="C181" s="36">
        <f t="shared" ca="1" si="135"/>
        <v>167</v>
      </c>
      <c r="D181" s="37">
        <f t="shared" ca="1" si="168"/>
        <v>1.83E-2</v>
      </c>
      <c r="E181" s="38">
        <f t="shared" ca="1" si="123"/>
        <v>82580</v>
      </c>
      <c r="F181" s="39">
        <f t="shared" ca="1" si="132"/>
        <v>82580</v>
      </c>
      <c r="G181" s="40">
        <f t="shared" ca="1" si="124"/>
        <v>23057</v>
      </c>
      <c r="H181" s="40">
        <f t="shared" ca="1" si="136"/>
        <v>59523</v>
      </c>
      <c r="I181" s="41">
        <f t="shared" ca="1" si="125"/>
        <v>15059659</v>
      </c>
      <c r="J181" s="42"/>
      <c r="K181" s="43"/>
      <c r="L181" s="43"/>
      <c r="M181" s="44">
        <f t="shared" ca="1" si="175"/>
        <v>3071444</v>
      </c>
      <c r="N181" s="45">
        <f t="shared" ca="1" si="131"/>
        <v>18131103</v>
      </c>
      <c r="Q181" s="25">
        <f t="shared" ca="1" si="133"/>
        <v>23057</v>
      </c>
      <c r="R181" s="25">
        <f t="shared" ca="1" si="134"/>
        <v>59523</v>
      </c>
    </row>
    <row r="182" spans="2:18">
      <c r="B182" s="288"/>
      <c r="C182" s="49">
        <f t="shared" ca="1" si="135"/>
        <v>168</v>
      </c>
      <c r="D182" s="50">
        <f ca="1">IF(C182="","",VLOOKUP(C182/12,$H$3:$J$9,3,TRUE))</f>
        <v>1.83E-2</v>
      </c>
      <c r="E182" s="51">
        <f t="shared" ca="1" si="123"/>
        <v>182021</v>
      </c>
      <c r="F182" s="52">
        <f t="shared" ca="1" si="132"/>
        <v>82489</v>
      </c>
      <c r="G182" s="53">
        <f t="shared" ca="1" si="124"/>
        <v>22966</v>
      </c>
      <c r="H182" s="53">
        <f t="shared" ref="H182" ca="1" si="176">IF(C182="","",IF($E$5*12=C182,I181,H181))</f>
        <v>59523</v>
      </c>
      <c r="I182" s="54">
        <f t="shared" ca="1" si="125"/>
        <v>15000136</v>
      </c>
      <c r="J182" s="52">
        <f t="shared" ref="J182" ca="1" si="177">IF(C182="","",K182+L182)</f>
        <v>99532</v>
      </c>
      <c r="K182" s="56">
        <f t="shared" ref="K182" ca="1" si="178">IF(C182="","",ROUND(M176*D182/2,0))</f>
        <v>28104</v>
      </c>
      <c r="L182" s="57">
        <f t="shared" ref="L182" ca="1" si="179">IF(C182="","",IF($E$5*2=C182/6,M181,L176))</f>
        <v>71428</v>
      </c>
      <c r="M182" s="58">
        <f t="shared" ref="M182" ca="1" si="180">IF(C182="","",M176-L182)</f>
        <v>3000016</v>
      </c>
      <c r="N182" s="59">
        <f t="shared" ca="1" si="131"/>
        <v>18000152</v>
      </c>
      <c r="Q182" s="25">
        <f t="shared" ca="1" si="133"/>
        <v>51070</v>
      </c>
      <c r="R182" s="25">
        <f t="shared" ca="1" si="134"/>
        <v>130951</v>
      </c>
    </row>
    <row r="183" spans="2:18">
      <c r="B183" s="286" t="str">
        <f ca="1">IF(C183="","",C194/12&amp;"年目")</f>
        <v>15年目</v>
      </c>
      <c r="C183" s="26">
        <f t="shared" ca="1" si="135"/>
        <v>169</v>
      </c>
      <c r="D183" s="27">
        <f t="shared" ref="D183:D193" ca="1" si="181">D184</f>
        <v>1.83E-2</v>
      </c>
      <c r="E183" s="28">
        <f t="shared" ca="1" si="123"/>
        <v>82398</v>
      </c>
      <c r="F183" s="29">
        <f t="shared" ca="1" si="132"/>
        <v>82398</v>
      </c>
      <c r="G183" s="30">
        <f t="shared" ca="1" si="124"/>
        <v>22875</v>
      </c>
      <c r="H183" s="30">
        <f t="shared" ref="H183:H184" ca="1" si="182">IF(C183="","",H182)</f>
        <v>59523</v>
      </c>
      <c r="I183" s="31">
        <f t="shared" ca="1" si="125"/>
        <v>14940613</v>
      </c>
      <c r="J183" s="32"/>
      <c r="K183" s="33"/>
      <c r="L183" s="33"/>
      <c r="M183" s="34">
        <f t="shared" ref="M183:M187" ca="1" si="183">IF(C183="","",M182)</f>
        <v>3000016</v>
      </c>
      <c r="N183" s="35">
        <f t="shared" ca="1" si="131"/>
        <v>17940629</v>
      </c>
      <c r="Q183" s="25">
        <f t="shared" ca="1" si="133"/>
        <v>22875</v>
      </c>
      <c r="R183" s="25">
        <f t="shared" ca="1" si="134"/>
        <v>59523</v>
      </c>
    </row>
    <row r="184" spans="2:18">
      <c r="B184" s="287"/>
      <c r="C184" s="36">
        <f t="shared" ca="1" si="135"/>
        <v>170</v>
      </c>
      <c r="D184" s="37">
        <f t="shared" ca="1" si="181"/>
        <v>1.83E-2</v>
      </c>
      <c r="E184" s="38">
        <f t="shared" ca="1" si="123"/>
        <v>82307</v>
      </c>
      <c r="F184" s="39">
        <f t="shared" ca="1" si="132"/>
        <v>82307</v>
      </c>
      <c r="G184" s="40">
        <f t="shared" ca="1" si="124"/>
        <v>22784</v>
      </c>
      <c r="H184" s="40">
        <f t="shared" ca="1" si="182"/>
        <v>59523</v>
      </c>
      <c r="I184" s="41">
        <f t="shared" ca="1" si="125"/>
        <v>14881090</v>
      </c>
      <c r="J184" s="42"/>
      <c r="K184" s="43"/>
      <c r="L184" s="43"/>
      <c r="M184" s="44">
        <f t="shared" ca="1" si="183"/>
        <v>3000016</v>
      </c>
      <c r="N184" s="45">
        <f t="shared" ca="1" si="131"/>
        <v>17881106</v>
      </c>
      <c r="Q184" s="25">
        <f t="shared" ca="1" si="133"/>
        <v>22784</v>
      </c>
      <c r="R184" s="25">
        <f t="shared" ca="1" si="134"/>
        <v>59523</v>
      </c>
    </row>
    <row r="185" spans="2:18">
      <c r="B185" s="287"/>
      <c r="C185" s="36">
        <f t="shared" ca="1" si="135"/>
        <v>171</v>
      </c>
      <c r="D185" s="37">
        <f t="shared" ca="1" si="181"/>
        <v>1.83E-2</v>
      </c>
      <c r="E185" s="38">
        <f t="shared" ca="1" si="123"/>
        <v>82217</v>
      </c>
      <c r="F185" s="39">
        <f t="shared" ca="1" si="132"/>
        <v>82217</v>
      </c>
      <c r="G185" s="40">
        <f t="shared" ca="1" si="124"/>
        <v>22694</v>
      </c>
      <c r="H185" s="40">
        <f t="shared" ca="1" si="136"/>
        <v>59523</v>
      </c>
      <c r="I185" s="41">
        <f t="shared" ca="1" si="125"/>
        <v>14821567</v>
      </c>
      <c r="J185" s="42"/>
      <c r="K185" s="43"/>
      <c r="L185" s="43"/>
      <c r="M185" s="44">
        <f t="shared" ca="1" si="183"/>
        <v>3000016</v>
      </c>
      <c r="N185" s="45">
        <f t="shared" ca="1" si="131"/>
        <v>17821583</v>
      </c>
      <c r="Q185" s="25">
        <f t="shared" ca="1" si="133"/>
        <v>22694</v>
      </c>
      <c r="R185" s="25">
        <f t="shared" ca="1" si="134"/>
        <v>59523</v>
      </c>
    </row>
    <row r="186" spans="2:18">
      <c r="B186" s="287"/>
      <c r="C186" s="36">
        <f t="shared" ca="1" si="135"/>
        <v>172</v>
      </c>
      <c r="D186" s="37">
        <f t="shared" ca="1" si="181"/>
        <v>1.83E-2</v>
      </c>
      <c r="E186" s="38">
        <f t="shared" ca="1" si="123"/>
        <v>82126</v>
      </c>
      <c r="F186" s="39">
        <f t="shared" ca="1" si="132"/>
        <v>82126</v>
      </c>
      <c r="G186" s="40">
        <f t="shared" ca="1" si="124"/>
        <v>22603</v>
      </c>
      <c r="H186" s="40">
        <f t="shared" ca="1" si="136"/>
        <v>59523</v>
      </c>
      <c r="I186" s="41">
        <f t="shared" ca="1" si="125"/>
        <v>14762044</v>
      </c>
      <c r="J186" s="42"/>
      <c r="K186" s="43"/>
      <c r="L186" s="43"/>
      <c r="M186" s="44">
        <f t="shared" ca="1" si="183"/>
        <v>3000016</v>
      </c>
      <c r="N186" s="45">
        <f t="shared" ca="1" si="131"/>
        <v>17762060</v>
      </c>
      <c r="Q186" s="25">
        <f t="shared" ca="1" si="133"/>
        <v>22603</v>
      </c>
      <c r="R186" s="25">
        <f t="shared" ca="1" si="134"/>
        <v>59523</v>
      </c>
    </row>
    <row r="187" spans="2:18">
      <c r="B187" s="287"/>
      <c r="C187" s="36">
        <f t="shared" ca="1" si="135"/>
        <v>173</v>
      </c>
      <c r="D187" s="37">
        <f t="shared" ca="1" si="181"/>
        <v>1.83E-2</v>
      </c>
      <c r="E187" s="38">
        <f t="shared" ca="1" si="123"/>
        <v>82035</v>
      </c>
      <c r="F187" s="39">
        <f t="shared" ca="1" si="132"/>
        <v>82035</v>
      </c>
      <c r="G187" s="40">
        <f t="shared" ca="1" si="124"/>
        <v>22512</v>
      </c>
      <c r="H187" s="40">
        <f t="shared" ca="1" si="136"/>
        <v>59523</v>
      </c>
      <c r="I187" s="41">
        <f t="shared" ca="1" si="125"/>
        <v>14702521</v>
      </c>
      <c r="J187" s="42"/>
      <c r="K187" s="43"/>
      <c r="L187" s="43"/>
      <c r="M187" s="44">
        <f t="shared" ca="1" si="183"/>
        <v>3000016</v>
      </c>
      <c r="N187" s="45">
        <f t="shared" ca="1" si="131"/>
        <v>17702537</v>
      </c>
      <c r="Q187" s="25">
        <f t="shared" ca="1" si="133"/>
        <v>22512</v>
      </c>
      <c r="R187" s="25">
        <f t="shared" ca="1" si="134"/>
        <v>59523</v>
      </c>
    </row>
    <row r="188" spans="2:18">
      <c r="B188" s="287"/>
      <c r="C188" s="36">
        <f t="shared" ca="1" si="135"/>
        <v>174</v>
      </c>
      <c r="D188" s="37">
        <f t="shared" ca="1" si="181"/>
        <v>1.83E-2</v>
      </c>
      <c r="E188" s="38">
        <f t="shared" ca="1" si="123"/>
        <v>180822</v>
      </c>
      <c r="F188" s="39">
        <f t="shared" ca="1" si="132"/>
        <v>81944</v>
      </c>
      <c r="G188" s="40">
        <f t="shared" ca="1" si="124"/>
        <v>22421</v>
      </c>
      <c r="H188" s="40">
        <f t="shared" ca="1" si="136"/>
        <v>59523</v>
      </c>
      <c r="I188" s="41">
        <f t="shared" ca="1" si="125"/>
        <v>14642998</v>
      </c>
      <c r="J188" s="46">
        <f t="shared" ref="J188" ca="1" si="184">IF(C188="","",K188+L188)</f>
        <v>98878</v>
      </c>
      <c r="K188" s="47">
        <f t="shared" ref="K188" ca="1" si="185">IF(C188="","",ROUND(M187*D188/2,0))</f>
        <v>27450</v>
      </c>
      <c r="L188" s="48">
        <f t="shared" ref="L188" ca="1" si="186">IF(C188="","",IF($E$5*2=C188/6,M187,L182))</f>
        <v>71428</v>
      </c>
      <c r="M188" s="44">
        <f t="shared" ref="M188" ca="1" si="187">IF(C188="","",M182-L188)</f>
        <v>2928588</v>
      </c>
      <c r="N188" s="45">
        <f t="shared" ca="1" si="131"/>
        <v>17571586</v>
      </c>
      <c r="Q188" s="25">
        <f t="shared" ca="1" si="133"/>
        <v>49871</v>
      </c>
      <c r="R188" s="25">
        <f t="shared" ca="1" si="134"/>
        <v>130951</v>
      </c>
    </row>
    <row r="189" spans="2:18">
      <c r="B189" s="287"/>
      <c r="C189" s="36">
        <f t="shared" ca="1" si="135"/>
        <v>175</v>
      </c>
      <c r="D189" s="37">
        <f t="shared" ca="1" si="181"/>
        <v>1.83E-2</v>
      </c>
      <c r="E189" s="38">
        <f t="shared" ca="1" si="123"/>
        <v>81854</v>
      </c>
      <c r="F189" s="39">
        <f t="shared" ca="1" si="132"/>
        <v>81854</v>
      </c>
      <c r="G189" s="40">
        <f t="shared" ca="1" si="124"/>
        <v>22331</v>
      </c>
      <c r="H189" s="40">
        <f t="shared" ca="1" si="136"/>
        <v>59523</v>
      </c>
      <c r="I189" s="41">
        <f t="shared" ca="1" si="125"/>
        <v>14583475</v>
      </c>
      <c r="J189" s="42"/>
      <c r="K189" s="43"/>
      <c r="L189" s="43"/>
      <c r="M189" s="44">
        <f t="shared" ref="M189:M193" ca="1" si="188">IF(C189="","",M188)</f>
        <v>2928588</v>
      </c>
      <c r="N189" s="45">
        <f t="shared" ca="1" si="131"/>
        <v>17512063</v>
      </c>
      <c r="Q189" s="25">
        <f t="shared" ca="1" si="133"/>
        <v>22331</v>
      </c>
      <c r="R189" s="25">
        <f t="shared" ca="1" si="134"/>
        <v>59523</v>
      </c>
    </row>
    <row r="190" spans="2:18">
      <c r="B190" s="287"/>
      <c r="C190" s="36">
        <f t="shared" ca="1" si="135"/>
        <v>176</v>
      </c>
      <c r="D190" s="37">
        <f t="shared" ca="1" si="181"/>
        <v>1.83E-2</v>
      </c>
      <c r="E190" s="38">
        <f t="shared" ca="1" si="123"/>
        <v>81763</v>
      </c>
      <c r="F190" s="39">
        <f t="shared" ca="1" si="132"/>
        <v>81763</v>
      </c>
      <c r="G190" s="40">
        <f t="shared" ca="1" si="124"/>
        <v>22240</v>
      </c>
      <c r="H190" s="40">
        <f t="shared" ca="1" si="136"/>
        <v>59523</v>
      </c>
      <c r="I190" s="41">
        <f t="shared" ca="1" si="125"/>
        <v>14523952</v>
      </c>
      <c r="J190" s="42"/>
      <c r="K190" s="43"/>
      <c r="L190" s="43"/>
      <c r="M190" s="44">
        <f t="shared" ca="1" si="188"/>
        <v>2928588</v>
      </c>
      <c r="N190" s="45">
        <f t="shared" ca="1" si="131"/>
        <v>17452540</v>
      </c>
      <c r="Q190" s="25">
        <f t="shared" ca="1" si="133"/>
        <v>22240</v>
      </c>
      <c r="R190" s="25">
        <f t="shared" ca="1" si="134"/>
        <v>59523</v>
      </c>
    </row>
    <row r="191" spans="2:18">
      <c r="B191" s="287"/>
      <c r="C191" s="36">
        <f t="shared" ca="1" si="135"/>
        <v>177</v>
      </c>
      <c r="D191" s="37">
        <f t="shared" ca="1" si="181"/>
        <v>1.83E-2</v>
      </c>
      <c r="E191" s="38">
        <f t="shared" ca="1" si="123"/>
        <v>81672</v>
      </c>
      <c r="F191" s="39">
        <f t="shared" ca="1" si="132"/>
        <v>81672</v>
      </c>
      <c r="G191" s="40">
        <f t="shared" ca="1" si="124"/>
        <v>22149</v>
      </c>
      <c r="H191" s="40">
        <f t="shared" ca="1" si="136"/>
        <v>59523</v>
      </c>
      <c r="I191" s="41">
        <f t="shared" ca="1" si="125"/>
        <v>14464429</v>
      </c>
      <c r="J191" s="42"/>
      <c r="K191" s="43"/>
      <c r="L191" s="43"/>
      <c r="M191" s="44">
        <f t="shared" ca="1" si="188"/>
        <v>2928588</v>
      </c>
      <c r="N191" s="45">
        <f t="shared" ca="1" si="131"/>
        <v>17393017</v>
      </c>
      <c r="Q191" s="25">
        <f t="shared" ca="1" si="133"/>
        <v>22149</v>
      </c>
      <c r="R191" s="25">
        <f t="shared" ca="1" si="134"/>
        <v>59523</v>
      </c>
    </row>
    <row r="192" spans="2:18">
      <c r="B192" s="287"/>
      <c r="C192" s="36">
        <f t="shared" ca="1" si="135"/>
        <v>178</v>
      </c>
      <c r="D192" s="37">
        <f t="shared" ca="1" si="181"/>
        <v>1.83E-2</v>
      </c>
      <c r="E192" s="38">
        <f t="shared" ca="1" si="123"/>
        <v>81581</v>
      </c>
      <c r="F192" s="39">
        <f t="shared" ca="1" si="132"/>
        <v>81581</v>
      </c>
      <c r="G192" s="40">
        <f t="shared" ca="1" si="124"/>
        <v>22058</v>
      </c>
      <c r="H192" s="40">
        <f t="shared" ca="1" si="136"/>
        <v>59523</v>
      </c>
      <c r="I192" s="41">
        <f t="shared" ca="1" si="125"/>
        <v>14404906</v>
      </c>
      <c r="J192" s="42"/>
      <c r="K192" s="43"/>
      <c r="L192" s="43"/>
      <c r="M192" s="44">
        <f t="shared" ca="1" si="188"/>
        <v>2928588</v>
      </c>
      <c r="N192" s="45">
        <f t="shared" ca="1" si="131"/>
        <v>17333494</v>
      </c>
      <c r="Q192" s="25">
        <f t="shared" ca="1" si="133"/>
        <v>22058</v>
      </c>
      <c r="R192" s="25">
        <f t="shared" ca="1" si="134"/>
        <v>59523</v>
      </c>
    </row>
    <row r="193" spans="2:18">
      <c r="B193" s="287"/>
      <c r="C193" s="36">
        <f t="shared" ca="1" si="135"/>
        <v>179</v>
      </c>
      <c r="D193" s="37">
        <f t="shared" ca="1" si="181"/>
        <v>1.83E-2</v>
      </c>
      <c r="E193" s="38">
        <f t="shared" ca="1" si="123"/>
        <v>81490</v>
      </c>
      <c r="F193" s="39">
        <f t="shared" ca="1" si="132"/>
        <v>81490</v>
      </c>
      <c r="G193" s="40">
        <f t="shared" ca="1" si="124"/>
        <v>21967</v>
      </c>
      <c r="H193" s="40">
        <f t="shared" ca="1" si="136"/>
        <v>59523</v>
      </c>
      <c r="I193" s="41">
        <f t="shared" ca="1" si="125"/>
        <v>14345383</v>
      </c>
      <c r="J193" s="42"/>
      <c r="K193" s="43"/>
      <c r="L193" s="43"/>
      <c r="M193" s="44">
        <f t="shared" ca="1" si="188"/>
        <v>2928588</v>
      </c>
      <c r="N193" s="45">
        <f t="shared" ca="1" si="131"/>
        <v>17273971</v>
      </c>
      <c r="Q193" s="25">
        <f t="shared" ca="1" si="133"/>
        <v>21967</v>
      </c>
      <c r="R193" s="25">
        <f t="shared" ca="1" si="134"/>
        <v>59523</v>
      </c>
    </row>
    <row r="194" spans="2:18">
      <c r="B194" s="288"/>
      <c r="C194" s="49">
        <f t="shared" ca="1" si="135"/>
        <v>180</v>
      </c>
      <c r="D194" s="50">
        <f ca="1">IF(C194="","",VLOOKUP(C194/12,$H$3:$J$9,3,TRUE))</f>
        <v>1.83E-2</v>
      </c>
      <c r="E194" s="51">
        <f t="shared" ca="1" si="123"/>
        <v>179625</v>
      </c>
      <c r="F194" s="52">
        <f t="shared" ca="1" si="132"/>
        <v>81400</v>
      </c>
      <c r="G194" s="53">
        <f t="shared" ca="1" si="124"/>
        <v>21877</v>
      </c>
      <c r="H194" s="53">
        <f t="shared" ref="H194" ca="1" si="189">IF(C194="","",IF($E$5*12=C194,I193,H193))</f>
        <v>59523</v>
      </c>
      <c r="I194" s="54">
        <f t="shared" ca="1" si="125"/>
        <v>14285860</v>
      </c>
      <c r="J194" s="52">
        <f t="shared" ref="J194" ca="1" si="190">IF(C194="","",K194+L194)</f>
        <v>98225</v>
      </c>
      <c r="K194" s="56">
        <f t="shared" ref="K194" ca="1" si="191">IF(C194="","",ROUND(M188*D194/2,0))</f>
        <v>26797</v>
      </c>
      <c r="L194" s="57">
        <f t="shared" ref="L194" ca="1" si="192">IF(C194="","",IF($E$5*2=C194/6,M193,L188))</f>
        <v>71428</v>
      </c>
      <c r="M194" s="58">
        <f t="shared" ref="M194" ca="1" si="193">IF(C194="","",M188-L194)</f>
        <v>2857160</v>
      </c>
      <c r="N194" s="59">
        <f t="shared" ca="1" si="131"/>
        <v>17143020</v>
      </c>
      <c r="Q194" s="25">
        <f t="shared" ca="1" si="133"/>
        <v>48674</v>
      </c>
      <c r="R194" s="25">
        <f t="shared" ca="1" si="134"/>
        <v>130951</v>
      </c>
    </row>
    <row r="195" spans="2:18">
      <c r="B195" s="286" t="str">
        <f ca="1">IF(C195="","",C206/12&amp;"年目")</f>
        <v>16年目</v>
      </c>
      <c r="C195" s="26">
        <f t="shared" ca="1" si="135"/>
        <v>181</v>
      </c>
      <c r="D195" s="27">
        <f t="shared" ref="D195:D205" ca="1" si="194">D196</f>
        <v>1.83E-2</v>
      </c>
      <c r="E195" s="28">
        <f ca="1">IF(C195="","",F195+J195)</f>
        <v>81309</v>
      </c>
      <c r="F195" s="29">
        <f t="shared" ca="1" si="132"/>
        <v>81309</v>
      </c>
      <c r="G195" s="30">
        <f ca="1">IF(C195="","",ROUND(I194*D195/12,0))</f>
        <v>21786</v>
      </c>
      <c r="H195" s="30">
        <f t="shared" ref="H195:H196" ca="1" si="195">IF(C195="","",H194)</f>
        <v>59523</v>
      </c>
      <c r="I195" s="31">
        <f ca="1">IF(C195="","",I194-H195)</f>
        <v>14226337</v>
      </c>
      <c r="J195" s="32"/>
      <c r="K195" s="33"/>
      <c r="L195" s="33"/>
      <c r="M195" s="34">
        <f t="shared" ref="M195:M199" ca="1" si="196">IF(C195="","",M194)</f>
        <v>2857160</v>
      </c>
      <c r="N195" s="35">
        <f t="shared" ca="1" si="131"/>
        <v>17083497</v>
      </c>
      <c r="Q195" s="25">
        <f t="shared" ca="1" si="133"/>
        <v>21786</v>
      </c>
      <c r="R195" s="25">
        <f t="shared" ca="1" si="134"/>
        <v>59523</v>
      </c>
    </row>
    <row r="196" spans="2:18">
      <c r="B196" s="287"/>
      <c r="C196" s="36">
        <f t="shared" ca="1" si="135"/>
        <v>182</v>
      </c>
      <c r="D196" s="37">
        <f t="shared" ca="1" si="194"/>
        <v>1.83E-2</v>
      </c>
      <c r="E196" s="38">
        <f t="shared" ref="E196:E254" ca="1" si="197">IF(C196="","",F196+J196)</f>
        <v>81218</v>
      </c>
      <c r="F196" s="39">
        <f t="shared" ca="1" si="132"/>
        <v>81218</v>
      </c>
      <c r="G196" s="40">
        <f ca="1">IF(C196="","",ROUND(I195*D196/12,0))</f>
        <v>21695</v>
      </c>
      <c r="H196" s="40">
        <f t="shared" ca="1" si="195"/>
        <v>59523</v>
      </c>
      <c r="I196" s="41">
        <f ca="1">IF(C196="","",I195-H196)</f>
        <v>14166814</v>
      </c>
      <c r="J196" s="42"/>
      <c r="K196" s="43"/>
      <c r="L196" s="43"/>
      <c r="M196" s="44">
        <f t="shared" ca="1" si="196"/>
        <v>2857160</v>
      </c>
      <c r="N196" s="45">
        <f t="shared" ca="1" si="131"/>
        <v>17023974</v>
      </c>
      <c r="Q196" s="25">
        <f t="shared" ca="1" si="133"/>
        <v>21695</v>
      </c>
      <c r="R196" s="25">
        <f t="shared" ca="1" si="134"/>
        <v>59523</v>
      </c>
    </row>
    <row r="197" spans="2:18">
      <c r="B197" s="287"/>
      <c r="C197" s="36">
        <f t="shared" ca="1" si="135"/>
        <v>183</v>
      </c>
      <c r="D197" s="37">
        <f t="shared" ca="1" si="194"/>
        <v>1.83E-2</v>
      </c>
      <c r="E197" s="38">
        <f t="shared" ca="1" si="197"/>
        <v>81127</v>
      </c>
      <c r="F197" s="39">
        <f t="shared" ca="1" si="132"/>
        <v>81127</v>
      </c>
      <c r="G197" s="40">
        <f t="shared" ref="G197:G254" ca="1" si="198">IF(C197="","",ROUND(I196*D197/12,0))</f>
        <v>21604</v>
      </c>
      <c r="H197" s="40">
        <f t="shared" ca="1" si="136"/>
        <v>59523</v>
      </c>
      <c r="I197" s="41">
        <f t="shared" ref="I197:I254" ca="1" si="199">IF(C197="","",I196-H197)</f>
        <v>14107291</v>
      </c>
      <c r="J197" s="42"/>
      <c r="K197" s="43"/>
      <c r="L197" s="43"/>
      <c r="M197" s="44">
        <f t="shared" ca="1" si="196"/>
        <v>2857160</v>
      </c>
      <c r="N197" s="45">
        <f t="shared" ca="1" si="131"/>
        <v>16964451</v>
      </c>
      <c r="Q197" s="25">
        <f t="shared" ca="1" si="133"/>
        <v>21604</v>
      </c>
      <c r="R197" s="25">
        <f t="shared" ca="1" si="134"/>
        <v>59523</v>
      </c>
    </row>
    <row r="198" spans="2:18">
      <c r="B198" s="287"/>
      <c r="C198" s="36">
        <f t="shared" ca="1" si="135"/>
        <v>184</v>
      </c>
      <c r="D198" s="37">
        <f t="shared" ca="1" si="194"/>
        <v>1.83E-2</v>
      </c>
      <c r="E198" s="38">
        <f t="shared" ca="1" si="197"/>
        <v>81037</v>
      </c>
      <c r="F198" s="39">
        <f t="shared" ca="1" si="132"/>
        <v>81037</v>
      </c>
      <c r="G198" s="40">
        <f t="shared" ca="1" si="198"/>
        <v>21514</v>
      </c>
      <c r="H198" s="40">
        <f t="shared" ca="1" si="136"/>
        <v>59523</v>
      </c>
      <c r="I198" s="41">
        <f t="shared" ca="1" si="199"/>
        <v>14047768</v>
      </c>
      <c r="J198" s="42"/>
      <c r="K198" s="43"/>
      <c r="L198" s="43"/>
      <c r="M198" s="44">
        <f t="shared" ca="1" si="196"/>
        <v>2857160</v>
      </c>
      <c r="N198" s="45">
        <f t="shared" ca="1" si="131"/>
        <v>16904928</v>
      </c>
      <c r="Q198" s="25">
        <f t="shared" ca="1" si="133"/>
        <v>21514</v>
      </c>
      <c r="R198" s="25">
        <f t="shared" ca="1" si="134"/>
        <v>59523</v>
      </c>
    </row>
    <row r="199" spans="2:18">
      <c r="B199" s="287"/>
      <c r="C199" s="36">
        <f t="shared" ca="1" si="135"/>
        <v>185</v>
      </c>
      <c r="D199" s="37">
        <f t="shared" ca="1" si="194"/>
        <v>1.83E-2</v>
      </c>
      <c r="E199" s="38">
        <f t="shared" ca="1" si="197"/>
        <v>80946</v>
      </c>
      <c r="F199" s="39">
        <f t="shared" ca="1" si="132"/>
        <v>80946</v>
      </c>
      <c r="G199" s="40">
        <f t="shared" ca="1" si="198"/>
        <v>21423</v>
      </c>
      <c r="H199" s="40">
        <f t="shared" ca="1" si="136"/>
        <v>59523</v>
      </c>
      <c r="I199" s="41">
        <f t="shared" ca="1" si="199"/>
        <v>13988245</v>
      </c>
      <c r="J199" s="42"/>
      <c r="K199" s="43"/>
      <c r="L199" s="43"/>
      <c r="M199" s="44">
        <f t="shared" ca="1" si="196"/>
        <v>2857160</v>
      </c>
      <c r="N199" s="45">
        <f t="shared" ca="1" si="131"/>
        <v>16845405</v>
      </c>
      <c r="Q199" s="25">
        <f t="shared" ca="1" si="133"/>
        <v>21423</v>
      </c>
      <c r="R199" s="25">
        <f t="shared" ca="1" si="134"/>
        <v>59523</v>
      </c>
    </row>
    <row r="200" spans="2:18">
      <c r="B200" s="287"/>
      <c r="C200" s="36">
        <f t="shared" ca="1" si="135"/>
        <v>186</v>
      </c>
      <c r="D200" s="37">
        <f t="shared" ca="1" si="194"/>
        <v>1.83E-2</v>
      </c>
      <c r="E200" s="38">
        <f t="shared" ca="1" si="197"/>
        <v>178426</v>
      </c>
      <c r="F200" s="39">
        <f t="shared" ca="1" si="132"/>
        <v>80855</v>
      </c>
      <c r="G200" s="40">
        <f t="shared" ca="1" si="198"/>
        <v>21332</v>
      </c>
      <c r="H200" s="40">
        <f t="shared" ca="1" si="136"/>
        <v>59523</v>
      </c>
      <c r="I200" s="41">
        <f t="shared" ca="1" si="199"/>
        <v>13928722</v>
      </c>
      <c r="J200" s="46">
        <f t="shared" ref="J200" ca="1" si="200">IF(C200="","",K200+L200)</f>
        <v>97571</v>
      </c>
      <c r="K200" s="47">
        <f t="shared" ref="K200" ca="1" si="201">IF(C200="","",ROUND(M199*D200/2,0))</f>
        <v>26143</v>
      </c>
      <c r="L200" s="48">
        <f t="shared" ref="L200" ca="1" si="202">IF(C200="","",IF($E$5*2=C200/6,M199,L194))</f>
        <v>71428</v>
      </c>
      <c r="M200" s="44">
        <f t="shared" ref="M200" ca="1" si="203">IF(C200="","",M194-L200)</f>
        <v>2785732</v>
      </c>
      <c r="N200" s="45">
        <f t="shared" ca="1" si="131"/>
        <v>16714454</v>
      </c>
      <c r="Q200" s="25">
        <f t="shared" ca="1" si="133"/>
        <v>47475</v>
      </c>
      <c r="R200" s="25">
        <f t="shared" ca="1" si="134"/>
        <v>130951</v>
      </c>
    </row>
    <row r="201" spans="2:18">
      <c r="B201" s="287"/>
      <c r="C201" s="36">
        <f t="shared" ca="1" si="135"/>
        <v>187</v>
      </c>
      <c r="D201" s="37">
        <f t="shared" ca="1" si="194"/>
        <v>1.83E-2</v>
      </c>
      <c r="E201" s="38">
        <f t="shared" ca="1" si="197"/>
        <v>80764</v>
      </c>
      <c r="F201" s="39">
        <f t="shared" ca="1" si="132"/>
        <v>80764</v>
      </c>
      <c r="G201" s="40">
        <f t="shared" ca="1" si="198"/>
        <v>21241</v>
      </c>
      <c r="H201" s="40">
        <f t="shared" ca="1" si="136"/>
        <v>59523</v>
      </c>
      <c r="I201" s="41">
        <f t="shared" ca="1" si="199"/>
        <v>13869199</v>
      </c>
      <c r="J201" s="42"/>
      <c r="K201" s="43"/>
      <c r="L201" s="43"/>
      <c r="M201" s="44">
        <f t="shared" ref="M201:M205" ca="1" si="204">IF(C201="","",M200)</f>
        <v>2785732</v>
      </c>
      <c r="N201" s="45">
        <f t="shared" ca="1" si="131"/>
        <v>16654931</v>
      </c>
      <c r="Q201" s="25">
        <f t="shared" ca="1" si="133"/>
        <v>21241</v>
      </c>
      <c r="R201" s="25">
        <f t="shared" ca="1" si="134"/>
        <v>59523</v>
      </c>
    </row>
    <row r="202" spans="2:18">
      <c r="B202" s="287"/>
      <c r="C202" s="36">
        <f t="shared" ca="1" si="135"/>
        <v>188</v>
      </c>
      <c r="D202" s="37">
        <f t="shared" ca="1" si="194"/>
        <v>1.83E-2</v>
      </c>
      <c r="E202" s="38">
        <f t="shared" ca="1" si="197"/>
        <v>80674</v>
      </c>
      <c r="F202" s="39">
        <f t="shared" ca="1" si="132"/>
        <v>80674</v>
      </c>
      <c r="G202" s="40">
        <f t="shared" ca="1" si="198"/>
        <v>21151</v>
      </c>
      <c r="H202" s="40">
        <f t="shared" ca="1" si="136"/>
        <v>59523</v>
      </c>
      <c r="I202" s="41">
        <f t="shared" ca="1" si="199"/>
        <v>13809676</v>
      </c>
      <c r="J202" s="42"/>
      <c r="K202" s="43"/>
      <c r="L202" s="43"/>
      <c r="M202" s="44">
        <f t="shared" ca="1" si="204"/>
        <v>2785732</v>
      </c>
      <c r="N202" s="45">
        <f t="shared" ca="1" si="131"/>
        <v>16595408</v>
      </c>
      <c r="Q202" s="25">
        <f t="shared" ca="1" si="133"/>
        <v>21151</v>
      </c>
      <c r="R202" s="25">
        <f t="shared" ca="1" si="134"/>
        <v>59523</v>
      </c>
    </row>
    <row r="203" spans="2:18">
      <c r="B203" s="287"/>
      <c r="C203" s="36">
        <f t="shared" ca="1" si="135"/>
        <v>189</v>
      </c>
      <c r="D203" s="37">
        <f t="shared" ca="1" si="194"/>
        <v>1.83E-2</v>
      </c>
      <c r="E203" s="38">
        <f t="shared" ca="1" si="197"/>
        <v>80583</v>
      </c>
      <c r="F203" s="39">
        <f t="shared" ca="1" si="132"/>
        <v>80583</v>
      </c>
      <c r="G203" s="40">
        <f t="shared" ca="1" si="198"/>
        <v>21060</v>
      </c>
      <c r="H203" s="40">
        <f t="shared" ca="1" si="136"/>
        <v>59523</v>
      </c>
      <c r="I203" s="41">
        <f t="shared" ca="1" si="199"/>
        <v>13750153</v>
      </c>
      <c r="J203" s="42"/>
      <c r="K203" s="43"/>
      <c r="L203" s="43"/>
      <c r="M203" s="44">
        <f t="shared" ca="1" si="204"/>
        <v>2785732</v>
      </c>
      <c r="N203" s="45">
        <f t="shared" ca="1" si="131"/>
        <v>16535885</v>
      </c>
      <c r="Q203" s="25">
        <f t="shared" ca="1" si="133"/>
        <v>21060</v>
      </c>
      <c r="R203" s="25">
        <f t="shared" ca="1" si="134"/>
        <v>59523</v>
      </c>
    </row>
    <row r="204" spans="2:18">
      <c r="B204" s="287"/>
      <c r="C204" s="36">
        <f t="shared" ca="1" si="135"/>
        <v>190</v>
      </c>
      <c r="D204" s="37">
        <f t="shared" ca="1" si="194"/>
        <v>1.83E-2</v>
      </c>
      <c r="E204" s="38">
        <f t="shared" ca="1" si="197"/>
        <v>80492</v>
      </c>
      <c r="F204" s="39">
        <f t="shared" ca="1" si="132"/>
        <v>80492</v>
      </c>
      <c r="G204" s="40">
        <f t="shared" ca="1" si="198"/>
        <v>20969</v>
      </c>
      <c r="H204" s="40">
        <f t="shared" ca="1" si="136"/>
        <v>59523</v>
      </c>
      <c r="I204" s="41">
        <f t="shared" ca="1" si="199"/>
        <v>13690630</v>
      </c>
      <c r="J204" s="42"/>
      <c r="K204" s="43"/>
      <c r="L204" s="43"/>
      <c r="M204" s="44">
        <f t="shared" ca="1" si="204"/>
        <v>2785732</v>
      </c>
      <c r="N204" s="45">
        <f t="shared" ca="1" si="131"/>
        <v>16476362</v>
      </c>
      <c r="Q204" s="25">
        <f t="shared" ca="1" si="133"/>
        <v>20969</v>
      </c>
      <c r="R204" s="25">
        <f t="shared" ca="1" si="134"/>
        <v>59523</v>
      </c>
    </row>
    <row r="205" spans="2:18">
      <c r="B205" s="287"/>
      <c r="C205" s="36">
        <f t="shared" ca="1" si="135"/>
        <v>191</v>
      </c>
      <c r="D205" s="37">
        <f t="shared" ca="1" si="194"/>
        <v>1.83E-2</v>
      </c>
      <c r="E205" s="38">
        <f t="shared" ca="1" si="197"/>
        <v>80401</v>
      </c>
      <c r="F205" s="39">
        <f t="shared" ca="1" si="132"/>
        <v>80401</v>
      </c>
      <c r="G205" s="40">
        <f t="shared" ca="1" si="198"/>
        <v>20878</v>
      </c>
      <c r="H205" s="40">
        <f t="shared" ca="1" si="136"/>
        <v>59523</v>
      </c>
      <c r="I205" s="41">
        <f t="shared" ca="1" si="199"/>
        <v>13631107</v>
      </c>
      <c r="J205" s="42"/>
      <c r="K205" s="43"/>
      <c r="L205" s="43"/>
      <c r="M205" s="44">
        <f t="shared" ca="1" si="204"/>
        <v>2785732</v>
      </c>
      <c r="N205" s="45">
        <f t="shared" ca="1" si="131"/>
        <v>16416839</v>
      </c>
      <c r="Q205" s="25">
        <f t="shared" ca="1" si="133"/>
        <v>20878</v>
      </c>
      <c r="R205" s="25">
        <f t="shared" ca="1" si="134"/>
        <v>59523</v>
      </c>
    </row>
    <row r="206" spans="2:18">
      <c r="B206" s="288"/>
      <c r="C206" s="49">
        <f t="shared" ca="1" si="135"/>
        <v>192</v>
      </c>
      <c r="D206" s="50">
        <f ca="1">IF(C206="","",VLOOKUP(C206/12,$H$3:$J$9,3,TRUE))</f>
        <v>1.83E-2</v>
      </c>
      <c r="E206" s="51">
        <f t="shared" ca="1" si="197"/>
        <v>177227</v>
      </c>
      <c r="F206" s="52">
        <f t="shared" ca="1" si="132"/>
        <v>80310</v>
      </c>
      <c r="G206" s="53">
        <f t="shared" ca="1" si="198"/>
        <v>20787</v>
      </c>
      <c r="H206" s="53">
        <f t="shared" ref="H206" ca="1" si="205">IF(C206="","",IF($E$5*12=C206,I205,H205))</f>
        <v>59523</v>
      </c>
      <c r="I206" s="54">
        <f t="shared" ca="1" si="199"/>
        <v>13571584</v>
      </c>
      <c r="J206" s="52">
        <f t="shared" ref="J206" ca="1" si="206">IF(C206="","",K206+L206)</f>
        <v>96917</v>
      </c>
      <c r="K206" s="56">
        <f t="shared" ref="K206" ca="1" si="207">IF(C206="","",ROUND(M200*D206/2,0))</f>
        <v>25489</v>
      </c>
      <c r="L206" s="57">
        <f t="shared" ref="L206" ca="1" si="208">IF(C206="","",IF($E$5*2=C206/6,M205,L200))</f>
        <v>71428</v>
      </c>
      <c r="M206" s="58">
        <f t="shared" ref="M206" ca="1" si="209">IF(C206="","",M200-L206)</f>
        <v>2714304</v>
      </c>
      <c r="N206" s="59">
        <f t="shared" ca="1" si="131"/>
        <v>16285888</v>
      </c>
      <c r="Q206" s="25">
        <f t="shared" ca="1" si="133"/>
        <v>46276</v>
      </c>
      <c r="R206" s="25">
        <f t="shared" ca="1" si="134"/>
        <v>130951</v>
      </c>
    </row>
    <row r="207" spans="2:18">
      <c r="B207" s="286" t="str">
        <f ca="1">IF(C207="","",C218/12&amp;"年目")</f>
        <v>17年目</v>
      </c>
      <c r="C207" s="26">
        <f t="shared" ca="1" si="135"/>
        <v>193</v>
      </c>
      <c r="D207" s="27">
        <f t="shared" ref="D207:D217" ca="1" si="210">D208</f>
        <v>1.83E-2</v>
      </c>
      <c r="E207" s="28">
        <f t="shared" ca="1" si="197"/>
        <v>80220</v>
      </c>
      <c r="F207" s="29">
        <f t="shared" ca="1" si="132"/>
        <v>80220</v>
      </c>
      <c r="G207" s="30">
        <f t="shared" ca="1" si="198"/>
        <v>20697</v>
      </c>
      <c r="H207" s="30">
        <f t="shared" ref="H207:H270" ca="1" si="211">IF(C207="","",H206)</f>
        <v>59523</v>
      </c>
      <c r="I207" s="31">
        <f t="shared" ca="1" si="199"/>
        <v>13512061</v>
      </c>
      <c r="J207" s="32"/>
      <c r="K207" s="33"/>
      <c r="L207" s="33"/>
      <c r="M207" s="34">
        <f t="shared" ref="M207:M211" ca="1" si="212">IF(C207="","",M206)</f>
        <v>2714304</v>
      </c>
      <c r="N207" s="35">
        <f t="shared" ref="N207:N270" ca="1" si="213">IF(C207="","",I207+M207)</f>
        <v>16226365</v>
      </c>
      <c r="Q207" s="25">
        <f t="shared" ca="1" si="133"/>
        <v>20697</v>
      </c>
      <c r="R207" s="25">
        <f t="shared" ca="1" si="134"/>
        <v>59523</v>
      </c>
    </row>
    <row r="208" spans="2:18">
      <c r="B208" s="287"/>
      <c r="C208" s="36">
        <f t="shared" ca="1" si="135"/>
        <v>194</v>
      </c>
      <c r="D208" s="37">
        <f t="shared" ca="1" si="210"/>
        <v>1.83E-2</v>
      </c>
      <c r="E208" s="38">
        <f t="shared" ca="1" si="197"/>
        <v>80129</v>
      </c>
      <c r="F208" s="39">
        <f t="shared" ref="F208:F271" ca="1" si="214">IF(C208="","",G208+H208)</f>
        <v>80129</v>
      </c>
      <c r="G208" s="40">
        <f t="shared" ca="1" si="198"/>
        <v>20606</v>
      </c>
      <c r="H208" s="40">
        <f t="shared" ca="1" si="211"/>
        <v>59523</v>
      </c>
      <c r="I208" s="41">
        <f t="shared" ca="1" si="199"/>
        <v>13452538</v>
      </c>
      <c r="J208" s="42"/>
      <c r="K208" s="43"/>
      <c r="L208" s="43"/>
      <c r="M208" s="44">
        <f t="shared" ca="1" si="212"/>
        <v>2714304</v>
      </c>
      <c r="N208" s="45">
        <f t="shared" ca="1" si="213"/>
        <v>16166842</v>
      </c>
      <c r="Q208" s="25">
        <f t="shared" ref="Q208:Q271" ca="1" si="215">IF(C208="","",G208+K208)</f>
        <v>20606</v>
      </c>
      <c r="R208" s="25">
        <f t="shared" ref="R208:R271" ca="1" si="216">IF(C208="","",H208+L208)</f>
        <v>59523</v>
      </c>
    </row>
    <row r="209" spans="2:18">
      <c r="B209" s="287"/>
      <c r="C209" s="36">
        <f t="shared" ref="C209:C272" ca="1" si="217">IF(C208="","",IF($E$5*12&lt;C208+1,"",C208+1))</f>
        <v>195</v>
      </c>
      <c r="D209" s="37">
        <f t="shared" ca="1" si="210"/>
        <v>1.83E-2</v>
      </c>
      <c r="E209" s="38">
        <f t="shared" ca="1" si="197"/>
        <v>80038</v>
      </c>
      <c r="F209" s="39">
        <f t="shared" ca="1" si="214"/>
        <v>80038</v>
      </c>
      <c r="G209" s="40">
        <f t="shared" ca="1" si="198"/>
        <v>20515</v>
      </c>
      <c r="H209" s="40">
        <f t="shared" ca="1" si="211"/>
        <v>59523</v>
      </c>
      <c r="I209" s="41">
        <f t="shared" ca="1" si="199"/>
        <v>13393015</v>
      </c>
      <c r="J209" s="42"/>
      <c r="K209" s="43"/>
      <c r="L209" s="43"/>
      <c r="M209" s="44">
        <f t="shared" ca="1" si="212"/>
        <v>2714304</v>
      </c>
      <c r="N209" s="45">
        <f t="shared" ca="1" si="213"/>
        <v>16107319</v>
      </c>
      <c r="Q209" s="25">
        <f t="shared" ca="1" si="215"/>
        <v>20515</v>
      </c>
      <c r="R209" s="25">
        <f t="shared" ca="1" si="216"/>
        <v>59523</v>
      </c>
    </row>
    <row r="210" spans="2:18">
      <c r="B210" s="287"/>
      <c r="C210" s="36">
        <f t="shared" ca="1" si="217"/>
        <v>196</v>
      </c>
      <c r="D210" s="37">
        <f t="shared" ca="1" si="210"/>
        <v>1.83E-2</v>
      </c>
      <c r="E210" s="38">
        <f t="shared" ca="1" si="197"/>
        <v>79947</v>
      </c>
      <c r="F210" s="39">
        <f t="shared" ca="1" si="214"/>
        <v>79947</v>
      </c>
      <c r="G210" s="40">
        <f t="shared" ca="1" si="198"/>
        <v>20424</v>
      </c>
      <c r="H210" s="40">
        <f t="shared" ca="1" si="211"/>
        <v>59523</v>
      </c>
      <c r="I210" s="41">
        <f t="shared" ca="1" si="199"/>
        <v>13333492</v>
      </c>
      <c r="J210" s="42"/>
      <c r="K210" s="43"/>
      <c r="L210" s="43"/>
      <c r="M210" s="44">
        <f t="shared" ca="1" si="212"/>
        <v>2714304</v>
      </c>
      <c r="N210" s="45">
        <f t="shared" ca="1" si="213"/>
        <v>16047796</v>
      </c>
      <c r="Q210" s="25">
        <f t="shared" ca="1" si="215"/>
        <v>20424</v>
      </c>
      <c r="R210" s="25">
        <f t="shared" ca="1" si="216"/>
        <v>59523</v>
      </c>
    </row>
    <row r="211" spans="2:18">
      <c r="B211" s="287"/>
      <c r="C211" s="36">
        <f t="shared" ca="1" si="217"/>
        <v>197</v>
      </c>
      <c r="D211" s="37">
        <f t="shared" ca="1" si="210"/>
        <v>1.83E-2</v>
      </c>
      <c r="E211" s="38">
        <f t="shared" ca="1" si="197"/>
        <v>79857</v>
      </c>
      <c r="F211" s="39">
        <f t="shared" ca="1" si="214"/>
        <v>79857</v>
      </c>
      <c r="G211" s="40">
        <f t="shared" ca="1" si="198"/>
        <v>20334</v>
      </c>
      <c r="H211" s="40">
        <f t="shared" ca="1" si="211"/>
        <v>59523</v>
      </c>
      <c r="I211" s="41">
        <f t="shared" ca="1" si="199"/>
        <v>13273969</v>
      </c>
      <c r="J211" s="42"/>
      <c r="K211" s="43"/>
      <c r="L211" s="43"/>
      <c r="M211" s="44">
        <f t="shared" ca="1" si="212"/>
        <v>2714304</v>
      </c>
      <c r="N211" s="45">
        <f t="shared" ca="1" si="213"/>
        <v>15988273</v>
      </c>
      <c r="Q211" s="25">
        <f t="shared" ca="1" si="215"/>
        <v>20334</v>
      </c>
      <c r="R211" s="25">
        <f t="shared" ca="1" si="216"/>
        <v>59523</v>
      </c>
    </row>
    <row r="212" spans="2:18">
      <c r="B212" s="287"/>
      <c r="C212" s="36">
        <f t="shared" ca="1" si="217"/>
        <v>198</v>
      </c>
      <c r="D212" s="37">
        <f t="shared" ca="1" si="210"/>
        <v>1.83E-2</v>
      </c>
      <c r="E212" s="38">
        <f t="shared" ca="1" si="197"/>
        <v>176030</v>
      </c>
      <c r="F212" s="39">
        <f t="shared" ca="1" si="214"/>
        <v>79766</v>
      </c>
      <c r="G212" s="40">
        <f t="shared" ca="1" si="198"/>
        <v>20243</v>
      </c>
      <c r="H212" s="40">
        <f t="shared" ca="1" si="211"/>
        <v>59523</v>
      </c>
      <c r="I212" s="41">
        <f t="shared" ca="1" si="199"/>
        <v>13214446</v>
      </c>
      <c r="J212" s="46">
        <f t="shared" ref="J212" ca="1" si="218">IF(C212="","",K212+L212)</f>
        <v>96264</v>
      </c>
      <c r="K212" s="47">
        <f t="shared" ref="K212" ca="1" si="219">IF(C212="","",ROUND(M211*D212/2,0))</f>
        <v>24836</v>
      </c>
      <c r="L212" s="48">
        <f t="shared" ref="L212" ca="1" si="220">IF(C212="","",IF($E$5*2=C212/6,M211,L206))</f>
        <v>71428</v>
      </c>
      <c r="M212" s="44">
        <f t="shared" ref="M212" ca="1" si="221">IF(C212="","",M206-L212)</f>
        <v>2642876</v>
      </c>
      <c r="N212" s="45">
        <f t="shared" ca="1" si="213"/>
        <v>15857322</v>
      </c>
      <c r="Q212" s="25">
        <f t="shared" ca="1" si="215"/>
        <v>45079</v>
      </c>
      <c r="R212" s="25">
        <f t="shared" ca="1" si="216"/>
        <v>130951</v>
      </c>
    </row>
    <row r="213" spans="2:18">
      <c r="B213" s="287"/>
      <c r="C213" s="36">
        <f t="shared" ca="1" si="217"/>
        <v>199</v>
      </c>
      <c r="D213" s="37">
        <f t="shared" ca="1" si="210"/>
        <v>1.83E-2</v>
      </c>
      <c r="E213" s="38">
        <f t="shared" ca="1" si="197"/>
        <v>79675</v>
      </c>
      <c r="F213" s="39">
        <f t="shared" ca="1" si="214"/>
        <v>79675</v>
      </c>
      <c r="G213" s="40">
        <f t="shared" ca="1" si="198"/>
        <v>20152</v>
      </c>
      <c r="H213" s="40">
        <f t="shared" ca="1" si="211"/>
        <v>59523</v>
      </c>
      <c r="I213" s="41">
        <f t="shared" ca="1" si="199"/>
        <v>13154923</v>
      </c>
      <c r="J213" s="42"/>
      <c r="K213" s="43"/>
      <c r="L213" s="43"/>
      <c r="M213" s="44">
        <f t="shared" ref="M213:M217" ca="1" si="222">IF(C213="","",M212)</f>
        <v>2642876</v>
      </c>
      <c r="N213" s="45">
        <f t="shared" ca="1" si="213"/>
        <v>15797799</v>
      </c>
      <c r="Q213" s="25">
        <f t="shared" ca="1" si="215"/>
        <v>20152</v>
      </c>
      <c r="R213" s="25">
        <f t="shared" ca="1" si="216"/>
        <v>59523</v>
      </c>
    </row>
    <row r="214" spans="2:18">
      <c r="B214" s="287"/>
      <c r="C214" s="36">
        <f t="shared" ca="1" si="217"/>
        <v>200</v>
      </c>
      <c r="D214" s="37">
        <f t="shared" ca="1" si="210"/>
        <v>1.83E-2</v>
      </c>
      <c r="E214" s="38">
        <f t="shared" ca="1" si="197"/>
        <v>79584</v>
      </c>
      <c r="F214" s="39">
        <f t="shared" ca="1" si="214"/>
        <v>79584</v>
      </c>
      <c r="G214" s="40">
        <f t="shared" ca="1" si="198"/>
        <v>20061</v>
      </c>
      <c r="H214" s="40">
        <f t="shared" ca="1" si="211"/>
        <v>59523</v>
      </c>
      <c r="I214" s="41">
        <f t="shared" ca="1" si="199"/>
        <v>13095400</v>
      </c>
      <c r="J214" s="42"/>
      <c r="K214" s="43"/>
      <c r="L214" s="43"/>
      <c r="M214" s="44">
        <f t="shared" ca="1" si="222"/>
        <v>2642876</v>
      </c>
      <c r="N214" s="45">
        <f t="shared" ca="1" si="213"/>
        <v>15738276</v>
      </c>
      <c r="Q214" s="25">
        <f t="shared" ca="1" si="215"/>
        <v>20061</v>
      </c>
      <c r="R214" s="25">
        <f t="shared" ca="1" si="216"/>
        <v>59523</v>
      </c>
    </row>
    <row r="215" spans="2:18">
      <c r="B215" s="287"/>
      <c r="C215" s="36">
        <f t="shared" ca="1" si="217"/>
        <v>201</v>
      </c>
      <c r="D215" s="37">
        <f t="shared" ca="1" si="210"/>
        <v>1.83E-2</v>
      </c>
      <c r="E215" s="38">
        <f t="shared" ca="1" si="197"/>
        <v>79493</v>
      </c>
      <c r="F215" s="39">
        <f t="shared" ca="1" si="214"/>
        <v>79493</v>
      </c>
      <c r="G215" s="40">
        <f t="shared" ca="1" si="198"/>
        <v>19970</v>
      </c>
      <c r="H215" s="40">
        <f t="shared" ca="1" si="211"/>
        <v>59523</v>
      </c>
      <c r="I215" s="41">
        <f t="shared" ca="1" si="199"/>
        <v>13035877</v>
      </c>
      <c r="J215" s="42"/>
      <c r="K215" s="43"/>
      <c r="L215" s="43"/>
      <c r="M215" s="44">
        <f t="shared" ca="1" si="222"/>
        <v>2642876</v>
      </c>
      <c r="N215" s="45">
        <f t="shared" ca="1" si="213"/>
        <v>15678753</v>
      </c>
      <c r="Q215" s="25">
        <f t="shared" ca="1" si="215"/>
        <v>19970</v>
      </c>
      <c r="R215" s="25">
        <f t="shared" ca="1" si="216"/>
        <v>59523</v>
      </c>
    </row>
    <row r="216" spans="2:18">
      <c r="B216" s="287"/>
      <c r="C216" s="36">
        <f t="shared" ca="1" si="217"/>
        <v>202</v>
      </c>
      <c r="D216" s="37">
        <f t="shared" ca="1" si="210"/>
        <v>1.83E-2</v>
      </c>
      <c r="E216" s="38">
        <f t="shared" ca="1" si="197"/>
        <v>79403</v>
      </c>
      <c r="F216" s="39">
        <f t="shared" ca="1" si="214"/>
        <v>79403</v>
      </c>
      <c r="G216" s="40">
        <f t="shared" ca="1" si="198"/>
        <v>19880</v>
      </c>
      <c r="H216" s="40">
        <f t="shared" ca="1" si="211"/>
        <v>59523</v>
      </c>
      <c r="I216" s="41">
        <f t="shared" ca="1" si="199"/>
        <v>12976354</v>
      </c>
      <c r="J216" s="42"/>
      <c r="K216" s="43"/>
      <c r="L216" s="43"/>
      <c r="M216" s="44">
        <f t="shared" ca="1" si="222"/>
        <v>2642876</v>
      </c>
      <c r="N216" s="45">
        <f t="shared" ca="1" si="213"/>
        <v>15619230</v>
      </c>
      <c r="Q216" s="25">
        <f t="shared" ca="1" si="215"/>
        <v>19880</v>
      </c>
      <c r="R216" s="25">
        <f t="shared" ca="1" si="216"/>
        <v>59523</v>
      </c>
    </row>
    <row r="217" spans="2:18">
      <c r="B217" s="287"/>
      <c r="C217" s="36">
        <f t="shared" ca="1" si="217"/>
        <v>203</v>
      </c>
      <c r="D217" s="37">
        <f t="shared" ca="1" si="210"/>
        <v>1.83E-2</v>
      </c>
      <c r="E217" s="38">
        <f t="shared" ca="1" si="197"/>
        <v>79312</v>
      </c>
      <c r="F217" s="39">
        <f t="shared" ca="1" si="214"/>
        <v>79312</v>
      </c>
      <c r="G217" s="40">
        <f t="shared" ca="1" si="198"/>
        <v>19789</v>
      </c>
      <c r="H217" s="40">
        <f t="shared" ca="1" si="211"/>
        <v>59523</v>
      </c>
      <c r="I217" s="41">
        <f t="shared" ca="1" si="199"/>
        <v>12916831</v>
      </c>
      <c r="J217" s="42"/>
      <c r="K217" s="43"/>
      <c r="L217" s="43"/>
      <c r="M217" s="44">
        <f t="shared" ca="1" si="222"/>
        <v>2642876</v>
      </c>
      <c r="N217" s="45">
        <f t="shared" ca="1" si="213"/>
        <v>15559707</v>
      </c>
      <c r="Q217" s="25">
        <f t="shared" ca="1" si="215"/>
        <v>19789</v>
      </c>
      <c r="R217" s="25">
        <f t="shared" ca="1" si="216"/>
        <v>59523</v>
      </c>
    </row>
    <row r="218" spans="2:18">
      <c r="B218" s="288"/>
      <c r="C218" s="49">
        <f t="shared" ca="1" si="217"/>
        <v>204</v>
      </c>
      <c r="D218" s="50">
        <f ca="1">IF(C218="","",VLOOKUP(C218/12,$H$3:$J$9,3,TRUE))</f>
        <v>1.83E-2</v>
      </c>
      <c r="E218" s="51">
        <f t="shared" ca="1" si="197"/>
        <v>174831</v>
      </c>
      <c r="F218" s="52">
        <f t="shared" ca="1" si="214"/>
        <v>79221</v>
      </c>
      <c r="G218" s="53">
        <f t="shared" ca="1" si="198"/>
        <v>19698</v>
      </c>
      <c r="H218" s="53">
        <f t="shared" ref="H218" ca="1" si="223">IF(C218="","",IF($E$5*12=C218,I217,H217))</f>
        <v>59523</v>
      </c>
      <c r="I218" s="54">
        <f t="shared" ca="1" si="199"/>
        <v>12857308</v>
      </c>
      <c r="J218" s="52">
        <f t="shared" ref="J218" ca="1" si="224">IF(C218="","",K218+L218)</f>
        <v>95610</v>
      </c>
      <c r="K218" s="56">
        <f t="shared" ref="K218" ca="1" si="225">IF(C218="","",ROUND(M212*D218/2,0))</f>
        <v>24182</v>
      </c>
      <c r="L218" s="57">
        <f t="shared" ref="L218" ca="1" si="226">IF(C218="","",IF($E$5*2=C218/6,M217,L212))</f>
        <v>71428</v>
      </c>
      <c r="M218" s="58">
        <f t="shared" ref="M218" ca="1" si="227">IF(C218="","",M212-L218)</f>
        <v>2571448</v>
      </c>
      <c r="N218" s="59">
        <f t="shared" ca="1" si="213"/>
        <v>15428756</v>
      </c>
      <c r="Q218" s="25">
        <f t="shared" ca="1" si="215"/>
        <v>43880</v>
      </c>
      <c r="R218" s="25">
        <f t="shared" ca="1" si="216"/>
        <v>130951</v>
      </c>
    </row>
    <row r="219" spans="2:18">
      <c r="B219" s="286" t="str">
        <f ca="1">IF(C219="","",C230/12&amp;"年目")</f>
        <v>18年目</v>
      </c>
      <c r="C219" s="26">
        <f t="shared" ca="1" si="217"/>
        <v>205</v>
      </c>
      <c r="D219" s="27">
        <f t="shared" ref="D219:D229" ca="1" si="228">D220</f>
        <v>1.83E-2</v>
      </c>
      <c r="E219" s="28">
        <f t="shared" ca="1" si="197"/>
        <v>79130</v>
      </c>
      <c r="F219" s="29">
        <f t="shared" ca="1" si="214"/>
        <v>79130</v>
      </c>
      <c r="G219" s="30">
        <f t="shared" ca="1" si="198"/>
        <v>19607</v>
      </c>
      <c r="H219" s="30">
        <f t="shared" ref="H219:H220" ca="1" si="229">IF(C219="","",H218)</f>
        <v>59523</v>
      </c>
      <c r="I219" s="31">
        <f t="shared" ca="1" si="199"/>
        <v>12797785</v>
      </c>
      <c r="J219" s="32"/>
      <c r="K219" s="33"/>
      <c r="L219" s="33"/>
      <c r="M219" s="34">
        <f t="shared" ref="M219:M223" ca="1" si="230">IF(C219="","",M218)</f>
        <v>2571448</v>
      </c>
      <c r="N219" s="35">
        <f t="shared" ca="1" si="213"/>
        <v>15369233</v>
      </c>
      <c r="Q219" s="25">
        <f t="shared" ca="1" si="215"/>
        <v>19607</v>
      </c>
      <c r="R219" s="25">
        <f t="shared" ca="1" si="216"/>
        <v>59523</v>
      </c>
    </row>
    <row r="220" spans="2:18">
      <c r="B220" s="287"/>
      <c r="C220" s="36">
        <f t="shared" ca="1" si="217"/>
        <v>206</v>
      </c>
      <c r="D220" s="37">
        <f t="shared" ca="1" si="228"/>
        <v>1.83E-2</v>
      </c>
      <c r="E220" s="38">
        <f t="shared" ca="1" si="197"/>
        <v>79040</v>
      </c>
      <c r="F220" s="39">
        <f t="shared" ca="1" si="214"/>
        <v>79040</v>
      </c>
      <c r="G220" s="40">
        <f t="shared" ca="1" si="198"/>
        <v>19517</v>
      </c>
      <c r="H220" s="40">
        <f t="shared" ca="1" si="229"/>
        <v>59523</v>
      </c>
      <c r="I220" s="41">
        <f t="shared" ca="1" si="199"/>
        <v>12738262</v>
      </c>
      <c r="J220" s="42"/>
      <c r="K220" s="43"/>
      <c r="L220" s="43"/>
      <c r="M220" s="44">
        <f t="shared" ca="1" si="230"/>
        <v>2571448</v>
      </c>
      <c r="N220" s="45">
        <f t="shared" ca="1" si="213"/>
        <v>15309710</v>
      </c>
      <c r="Q220" s="25">
        <f t="shared" ca="1" si="215"/>
        <v>19517</v>
      </c>
      <c r="R220" s="25">
        <f t="shared" ca="1" si="216"/>
        <v>59523</v>
      </c>
    </row>
    <row r="221" spans="2:18">
      <c r="B221" s="287"/>
      <c r="C221" s="36">
        <f t="shared" ca="1" si="217"/>
        <v>207</v>
      </c>
      <c r="D221" s="37">
        <f t="shared" ca="1" si="228"/>
        <v>1.83E-2</v>
      </c>
      <c r="E221" s="38">
        <f t="shared" ca="1" si="197"/>
        <v>78949</v>
      </c>
      <c r="F221" s="39">
        <f t="shared" ca="1" si="214"/>
        <v>78949</v>
      </c>
      <c r="G221" s="40">
        <f t="shared" ca="1" si="198"/>
        <v>19426</v>
      </c>
      <c r="H221" s="40">
        <f t="shared" ca="1" si="211"/>
        <v>59523</v>
      </c>
      <c r="I221" s="41">
        <f t="shared" ca="1" si="199"/>
        <v>12678739</v>
      </c>
      <c r="J221" s="42"/>
      <c r="K221" s="43"/>
      <c r="L221" s="43"/>
      <c r="M221" s="44">
        <f t="shared" ca="1" si="230"/>
        <v>2571448</v>
      </c>
      <c r="N221" s="45">
        <f t="shared" ca="1" si="213"/>
        <v>15250187</v>
      </c>
      <c r="Q221" s="25">
        <f t="shared" ca="1" si="215"/>
        <v>19426</v>
      </c>
      <c r="R221" s="25">
        <f t="shared" ca="1" si="216"/>
        <v>59523</v>
      </c>
    </row>
    <row r="222" spans="2:18">
      <c r="B222" s="287"/>
      <c r="C222" s="36">
        <f t="shared" ca="1" si="217"/>
        <v>208</v>
      </c>
      <c r="D222" s="37">
        <f t="shared" ca="1" si="228"/>
        <v>1.83E-2</v>
      </c>
      <c r="E222" s="38">
        <f t="shared" ca="1" si="197"/>
        <v>78858</v>
      </c>
      <c r="F222" s="39">
        <f t="shared" ca="1" si="214"/>
        <v>78858</v>
      </c>
      <c r="G222" s="40">
        <f t="shared" ca="1" si="198"/>
        <v>19335</v>
      </c>
      <c r="H222" s="40">
        <f t="shared" ca="1" si="211"/>
        <v>59523</v>
      </c>
      <c r="I222" s="41">
        <f t="shared" ca="1" si="199"/>
        <v>12619216</v>
      </c>
      <c r="J222" s="42"/>
      <c r="K222" s="43"/>
      <c r="L222" s="43"/>
      <c r="M222" s="44">
        <f t="shared" ca="1" si="230"/>
        <v>2571448</v>
      </c>
      <c r="N222" s="45">
        <f t="shared" ca="1" si="213"/>
        <v>15190664</v>
      </c>
      <c r="Q222" s="25">
        <f t="shared" ca="1" si="215"/>
        <v>19335</v>
      </c>
      <c r="R222" s="25">
        <f t="shared" ca="1" si="216"/>
        <v>59523</v>
      </c>
    </row>
    <row r="223" spans="2:18">
      <c r="B223" s="287"/>
      <c r="C223" s="36">
        <f t="shared" ca="1" si="217"/>
        <v>209</v>
      </c>
      <c r="D223" s="37">
        <f t="shared" ca="1" si="228"/>
        <v>1.83E-2</v>
      </c>
      <c r="E223" s="38">
        <f t="shared" ca="1" si="197"/>
        <v>78767</v>
      </c>
      <c r="F223" s="39">
        <f t="shared" ca="1" si="214"/>
        <v>78767</v>
      </c>
      <c r="G223" s="40">
        <f t="shared" ca="1" si="198"/>
        <v>19244</v>
      </c>
      <c r="H223" s="40">
        <f t="shared" ca="1" si="211"/>
        <v>59523</v>
      </c>
      <c r="I223" s="41">
        <f t="shared" ca="1" si="199"/>
        <v>12559693</v>
      </c>
      <c r="J223" s="42"/>
      <c r="K223" s="43"/>
      <c r="L223" s="43"/>
      <c r="M223" s="44">
        <f t="shared" ca="1" si="230"/>
        <v>2571448</v>
      </c>
      <c r="N223" s="45">
        <f t="shared" ca="1" si="213"/>
        <v>15131141</v>
      </c>
      <c r="Q223" s="25">
        <f t="shared" ca="1" si="215"/>
        <v>19244</v>
      </c>
      <c r="R223" s="25">
        <f t="shared" ca="1" si="216"/>
        <v>59523</v>
      </c>
    </row>
    <row r="224" spans="2:18">
      <c r="B224" s="287"/>
      <c r="C224" s="36">
        <f t="shared" ca="1" si="217"/>
        <v>210</v>
      </c>
      <c r="D224" s="37">
        <f t="shared" ca="1" si="228"/>
        <v>1.83E-2</v>
      </c>
      <c r="E224" s="38">
        <f t="shared" ca="1" si="197"/>
        <v>173634</v>
      </c>
      <c r="F224" s="39">
        <f t="shared" ca="1" si="214"/>
        <v>78677</v>
      </c>
      <c r="G224" s="40">
        <f t="shared" ca="1" si="198"/>
        <v>19154</v>
      </c>
      <c r="H224" s="40">
        <f t="shared" ca="1" si="211"/>
        <v>59523</v>
      </c>
      <c r="I224" s="41">
        <f t="shared" ca="1" si="199"/>
        <v>12500170</v>
      </c>
      <c r="J224" s="46">
        <f t="shared" ref="J224" ca="1" si="231">IF(C224="","",K224+L224)</f>
        <v>94957</v>
      </c>
      <c r="K224" s="47">
        <f t="shared" ref="K224" ca="1" si="232">IF(C224="","",ROUND(M223*D224/2,0))</f>
        <v>23529</v>
      </c>
      <c r="L224" s="48">
        <f t="shared" ref="L224" ca="1" si="233">IF(C224="","",IF($E$5*2=C224/6,M223,L218))</f>
        <v>71428</v>
      </c>
      <c r="M224" s="44">
        <f t="shared" ref="M224" ca="1" si="234">IF(C224="","",M218-L224)</f>
        <v>2500020</v>
      </c>
      <c r="N224" s="45">
        <f t="shared" ca="1" si="213"/>
        <v>15000190</v>
      </c>
      <c r="Q224" s="25">
        <f t="shared" ca="1" si="215"/>
        <v>42683</v>
      </c>
      <c r="R224" s="25">
        <f t="shared" ca="1" si="216"/>
        <v>130951</v>
      </c>
    </row>
    <row r="225" spans="2:18">
      <c r="B225" s="287"/>
      <c r="C225" s="36">
        <f t="shared" ca="1" si="217"/>
        <v>211</v>
      </c>
      <c r="D225" s="37">
        <f t="shared" ca="1" si="228"/>
        <v>1.83E-2</v>
      </c>
      <c r="E225" s="38">
        <f t="shared" ca="1" si="197"/>
        <v>78586</v>
      </c>
      <c r="F225" s="39">
        <f t="shared" ca="1" si="214"/>
        <v>78586</v>
      </c>
      <c r="G225" s="40">
        <f t="shared" ca="1" si="198"/>
        <v>19063</v>
      </c>
      <c r="H225" s="40">
        <f t="shared" ca="1" si="211"/>
        <v>59523</v>
      </c>
      <c r="I225" s="41">
        <f t="shared" ca="1" si="199"/>
        <v>12440647</v>
      </c>
      <c r="J225" s="42"/>
      <c r="K225" s="43"/>
      <c r="L225" s="43"/>
      <c r="M225" s="44">
        <f t="shared" ref="M225:M229" ca="1" si="235">IF(C225="","",M224)</f>
        <v>2500020</v>
      </c>
      <c r="N225" s="45">
        <f t="shared" ca="1" si="213"/>
        <v>14940667</v>
      </c>
      <c r="Q225" s="25">
        <f t="shared" ca="1" si="215"/>
        <v>19063</v>
      </c>
      <c r="R225" s="25">
        <f t="shared" ca="1" si="216"/>
        <v>59523</v>
      </c>
    </row>
    <row r="226" spans="2:18">
      <c r="B226" s="287"/>
      <c r="C226" s="36">
        <f t="shared" ca="1" si="217"/>
        <v>212</v>
      </c>
      <c r="D226" s="37">
        <f t="shared" ca="1" si="228"/>
        <v>1.83E-2</v>
      </c>
      <c r="E226" s="38">
        <f t="shared" ca="1" si="197"/>
        <v>78495</v>
      </c>
      <c r="F226" s="39">
        <f t="shared" ca="1" si="214"/>
        <v>78495</v>
      </c>
      <c r="G226" s="40">
        <f t="shared" ca="1" si="198"/>
        <v>18972</v>
      </c>
      <c r="H226" s="40">
        <f t="shared" ca="1" si="211"/>
        <v>59523</v>
      </c>
      <c r="I226" s="41">
        <f t="shared" ca="1" si="199"/>
        <v>12381124</v>
      </c>
      <c r="J226" s="42"/>
      <c r="K226" s="43"/>
      <c r="L226" s="43"/>
      <c r="M226" s="44">
        <f t="shared" ca="1" si="235"/>
        <v>2500020</v>
      </c>
      <c r="N226" s="45">
        <f t="shared" ca="1" si="213"/>
        <v>14881144</v>
      </c>
      <c r="Q226" s="25">
        <f t="shared" ca="1" si="215"/>
        <v>18972</v>
      </c>
      <c r="R226" s="25">
        <f t="shared" ca="1" si="216"/>
        <v>59523</v>
      </c>
    </row>
    <row r="227" spans="2:18">
      <c r="B227" s="287"/>
      <c r="C227" s="36">
        <f t="shared" ca="1" si="217"/>
        <v>213</v>
      </c>
      <c r="D227" s="37">
        <f t="shared" ca="1" si="228"/>
        <v>1.83E-2</v>
      </c>
      <c r="E227" s="38">
        <f t="shared" ca="1" si="197"/>
        <v>78404</v>
      </c>
      <c r="F227" s="39">
        <f t="shared" ca="1" si="214"/>
        <v>78404</v>
      </c>
      <c r="G227" s="40">
        <f t="shared" ca="1" si="198"/>
        <v>18881</v>
      </c>
      <c r="H227" s="40">
        <f t="shared" ca="1" si="211"/>
        <v>59523</v>
      </c>
      <c r="I227" s="41">
        <f t="shared" ca="1" si="199"/>
        <v>12321601</v>
      </c>
      <c r="J227" s="42"/>
      <c r="K227" s="43"/>
      <c r="L227" s="43"/>
      <c r="M227" s="44">
        <f t="shared" ca="1" si="235"/>
        <v>2500020</v>
      </c>
      <c r="N227" s="45">
        <f t="shared" ca="1" si="213"/>
        <v>14821621</v>
      </c>
      <c r="Q227" s="25">
        <f t="shared" ca="1" si="215"/>
        <v>18881</v>
      </c>
      <c r="R227" s="25">
        <f t="shared" ca="1" si="216"/>
        <v>59523</v>
      </c>
    </row>
    <row r="228" spans="2:18">
      <c r="B228" s="287"/>
      <c r="C228" s="36">
        <f t="shared" ca="1" si="217"/>
        <v>214</v>
      </c>
      <c r="D228" s="37">
        <f t="shared" ca="1" si="228"/>
        <v>1.83E-2</v>
      </c>
      <c r="E228" s="38">
        <f t="shared" ca="1" si="197"/>
        <v>78313</v>
      </c>
      <c r="F228" s="39">
        <f t="shared" ca="1" si="214"/>
        <v>78313</v>
      </c>
      <c r="G228" s="40">
        <f t="shared" ca="1" si="198"/>
        <v>18790</v>
      </c>
      <c r="H228" s="40">
        <f t="shared" ca="1" si="211"/>
        <v>59523</v>
      </c>
      <c r="I228" s="41">
        <f t="shared" ca="1" si="199"/>
        <v>12262078</v>
      </c>
      <c r="J228" s="42"/>
      <c r="K228" s="43"/>
      <c r="L228" s="43"/>
      <c r="M228" s="44">
        <f t="shared" ca="1" si="235"/>
        <v>2500020</v>
      </c>
      <c r="N228" s="45">
        <f t="shared" ca="1" si="213"/>
        <v>14762098</v>
      </c>
      <c r="Q228" s="25">
        <f t="shared" ca="1" si="215"/>
        <v>18790</v>
      </c>
      <c r="R228" s="25">
        <f t="shared" ca="1" si="216"/>
        <v>59523</v>
      </c>
    </row>
    <row r="229" spans="2:18">
      <c r="B229" s="287"/>
      <c r="C229" s="36">
        <f t="shared" ca="1" si="217"/>
        <v>215</v>
      </c>
      <c r="D229" s="37">
        <f t="shared" ca="1" si="228"/>
        <v>1.83E-2</v>
      </c>
      <c r="E229" s="38">
        <f t="shared" ca="1" si="197"/>
        <v>78223</v>
      </c>
      <c r="F229" s="39">
        <f t="shared" ca="1" si="214"/>
        <v>78223</v>
      </c>
      <c r="G229" s="40">
        <f t="shared" ca="1" si="198"/>
        <v>18700</v>
      </c>
      <c r="H229" s="40">
        <f t="shared" ca="1" si="211"/>
        <v>59523</v>
      </c>
      <c r="I229" s="41">
        <f t="shared" ca="1" si="199"/>
        <v>12202555</v>
      </c>
      <c r="J229" s="42"/>
      <c r="K229" s="43"/>
      <c r="L229" s="43"/>
      <c r="M229" s="44">
        <f t="shared" ca="1" si="235"/>
        <v>2500020</v>
      </c>
      <c r="N229" s="45">
        <f t="shared" ca="1" si="213"/>
        <v>14702575</v>
      </c>
      <c r="Q229" s="25">
        <f t="shared" ca="1" si="215"/>
        <v>18700</v>
      </c>
      <c r="R229" s="25">
        <f t="shared" ca="1" si="216"/>
        <v>59523</v>
      </c>
    </row>
    <row r="230" spans="2:18">
      <c r="B230" s="288"/>
      <c r="C230" s="49">
        <f t="shared" ca="1" si="217"/>
        <v>216</v>
      </c>
      <c r="D230" s="50">
        <f ca="1">IF(C230="","",VLOOKUP(C230/12,$H$3:$J$9,3,TRUE))</f>
        <v>1.83E-2</v>
      </c>
      <c r="E230" s="51">
        <f t="shared" ca="1" si="197"/>
        <v>172435</v>
      </c>
      <c r="F230" s="52">
        <f t="shared" ca="1" si="214"/>
        <v>78132</v>
      </c>
      <c r="G230" s="53">
        <f t="shared" ca="1" si="198"/>
        <v>18609</v>
      </c>
      <c r="H230" s="53">
        <f t="shared" ref="H230" ca="1" si="236">IF(C230="","",IF($E$5*12=C230,I229,H229))</f>
        <v>59523</v>
      </c>
      <c r="I230" s="54">
        <f t="shared" ca="1" si="199"/>
        <v>12143032</v>
      </c>
      <c r="J230" s="52">
        <f t="shared" ref="J230" ca="1" si="237">IF(C230="","",K230+L230)</f>
        <v>94303</v>
      </c>
      <c r="K230" s="56">
        <f t="shared" ref="K230" ca="1" si="238">IF(C230="","",ROUND(M224*D230/2,0))</f>
        <v>22875</v>
      </c>
      <c r="L230" s="57">
        <f t="shared" ref="L230" ca="1" si="239">IF(C230="","",IF($E$5*2=C230/6,M229,L224))</f>
        <v>71428</v>
      </c>
      <c r="M230" s="58">
        <f t="shared" ref="M230" ca="1" si="240">IF(C230="","",M224-L230)</f>
        <v>2428592</v>
      </c>
      <c r="N230" s="59">
        <f t="shared" ca="1" si="213"/>
        <v>14571624</v>
      </c>
      <c r="Q230" s="25">
        <f t="shared" ca="1" si="215"/>
        <v>41484</v>
      </c>
      <c r="R230" s="25">
        <f t="shared" ca="1" si="216"/>
        <v>130951</v>
      </c>
    </row>
    <row r="231" spans="2:18">
      <c r="B231" s="286" t="str">
        <f ca="1">IF(C231="","",C242/12&amp;"年目")</f>
        <v>19年目</v>
      </c>
      <c r="C231" s="26">
        <f t="shared" ca="1" si="217"/>
        <v>217</v>
      </c>
      <c r="D231" s="27">
        <f t="shared" ref="D231:D241" ca="1" si="241">D232</f>
        <v>1.83E-2</v>
      </c>
      <c r="E231" s="28">
        <f t="shared" ca="1" si="197"/>
        <v>78041</v>
      </c>
      <c r="F231" s="29">
        <f t="shared" ca="1" si="214"/>
        <v>78041</v>
      </c>
      <c r="G231" s="30">
        <f t="shared" ca="1" si="198"/>
        <v>18518</v>
      </c>
      <c r="H231" s="30">
        <f t="shared" ref="H231:H232" ca="1" si="242">IF(C231="","",H230)</f>
        <v>59523</v>
      </c>
      <c r="I231" s="31">
        <f t="shared" ca="1" si="199"/>
        <v>12083509</v>
      </c>
      <c r="J231" s="32"/>
      <c r="K231" s="33"/>
      <c r="L231" s="33"/>
      <c r="M231" s="34">
        <f t="shared" ref="M231:M235" ca="1" si="243">IF(C231="","",M230)</f>
        <v>2428592</v>
      </c>
      <c r="N231" s="35">
        <f t="shared" ca="1" si="213"/>
        <v>14512101</v>
      </c>
      <c r="Q231" s="25">
        <f t="shared" ca="1" si="215"/>
        <v>18518</v>
      </c>
      <c r="R231" s="25">
        <f t="shared" ca="1" si="216"/>
        <v>59523</v>
      </c>
    </row>
    <row r="232" spans="2:18">
      <c r="B232" s="287"/>
      <c r="C232" s="36">
        <f t="shared" ca="1" si="217"/>
        <v>218</v>
      </c>
      <c r="D232" s="37">
        <f t="shared" ca="1" si="241"/>
        <v>1.83E-2</v>
      </c>
      <c r="E232" s="38">
        <f t="shared" ca="1" si="197"/>
        <v>77950</v>
      </c>
      <c r="F232" s="39">
        <f t="shared" ca="1" si="214"/>
        <v>77950</v>
      </c>
      <c r="G232" s="40">
        <f t="shared" ca="1" si="198"/>
        <v>18427</v>
      </c>
      <c r="H232" s="40">
        <f t="shared" ca="1" si="242"/>
        <v>59523</v>
      </c>
      <c r="I232" s="41">
        <f t="shared" ca="1" si="199"/>
        <v>12023986</v>
      </c>
      <c r="J232" s="42"/>
      <c r="K232" s="43"/>
      <c r="L232" s="43"/>
      <c r="M232" s="44">
        <f t="shared" ca="1" si="243"/>
        <v>2428592</v>
      </c>
      <c r="N232" s="45">
        <f t="shared" ca="1" si="213"/>
        <v>14452578</v>
      </c>
      <c r="Q232" s="25">
        <f t="shared" ca="1" si="215"/>
        <v>18427</v>
      </c>
      <c r="R232" s="25">
        <f t="shared" ca="1" si="216"/>
        <v>59523</v>
      </c>
    </row>
    <row r="233" spans="2:18">
      <c r="B233" s="287"/>
      <c r="C233" s="36">
        <f t="shared" ca="1" si="217"/>
        <v>219</v>
      </c>
      <c r="D233" s="37">
        <f t="shared" ca="1" si="241"/>
        <v>1.83E-2</v>
      </c>
      <c r="E233" s="38">
        <f t="shared" ca="1" si="197"/>
        <v>77860</v>
      </c>
      <c r="F233" s="39">
        <f t="shared" ca="1" si="214"/>
        <v>77860</v>
      </c>
      <c r="G233" s="40">
        <f t="shared" ca="1" si="198"/>
        <v>18337</v>
      </c>
      <c r="H233" s="40">
        <f t="shared" ca="1" si="211"/>
        <v>59523</v>
      </c>
      <c r="I233" s="41">
        <f t="shared" ca="1" si="199"/>
        <v>11964463</v>
      </c>
      <c r="J233" s="42"/>
      <c r="K233" s="43"/>
      <c r="L233" s="43"/>
      <c r="M233" s="44">
        <f t="shared" ca="1" si="243"/>
        <v>2428592</v>
      </c>
      <c r="N233" s="45">
        <f t="shared" ca="1" si="213"/>
        <v>14393055</v>
      </c>
      <c r="Q233" s="25">
        <f t="shared" ca="1" si="215"/>
        <v>18337</v>
      </c>
      <c r="R233" s="25">
        <f t="shared" ca="1" si="216"/>
        <v>59523</v>
      </c>
    </row>
    <row r="234" spans="2:18">
      <c r="B234" s="287"/>
      <c r="C234" s="36">
        <f t="shared" ca="1" si="217"/>
        <v>220</v>
      </c>
      <c r="D234" s="37">
        <f t="shared" ca="1" si="241"/>
        <v>1.83E-2</v>
      </c>
      <c r="E234" s="38">
        <f t="shared" ca="1" si="197"/>
        <v>77769</v>
      </c>
      <c r="F234" s="39">
        <f t="shared" ca="1" si="214"/>
        <v>77769</v>
      </c>
      <c r="G234" s="40">
        <f t="shared" ca="1" si="198"/>
        <v>18246</v>
      </c>
      <c r="H234" s="40">
        <f t="shared" ca="1" si="211"/>
        <v>59523</v>
      </c>
      <c r="I234" s="41">
        <f t="shared" ca="1" si="199"/>
        <v>11904940</v>
      </c>
      <c r="J234" s="42"/>
      <c r="K234" s="43"/>
      <c r="L234" s="43"/>
      <c r="M234" s="44">
        <f t="shared" ca="1" si="243"/>
        <v>2428592</v>
      </c>
      <c r="N234" s="45">
        <f t="shared" ca="1" si="213"/>
        <v>14333532</v>
      </c>
      <c r="Q234" s="25">
        <f t="shared" ca="1" si="215"/>
        <v>18246</v>
      </c>
      <c r="R234" s="25">
        <f t="shared" ca="1" si="216"/>
        <v>59523</v>
      </c>
    </row>
    <row r="235" spans="2:18">
      <c r="B235" s="287"/>
      <c r="C235" s="36">
        <f t="shared" ca="1" si="217"/>
        <v>221</v>
      </c>
      <c r="D235" s="37">
        <f t="shared" ca="1" si="241"/>
        <v>1.83E-2</v>
      </c>
      <c r="E235" s="38">
        <f t="shared" ca="1" si="197"/>
        <v>77678</v>
      </c>
      <c r="F235" s="39">
        <f t="shared" ca="1" si="214"/>
        <v>77678</v>
      </c>
      <c r="G235" s="40">
        <f t="shared" ca="1" si="198"/>
        <v>18155</v>
      </c>
      <c r="H235" s="40">
        <f t="shared" ca="1" si="211"/>
        <v>59523</v>
      </c>
      <c r="I235" s="41">
        <f t="shared" ca="1" si="199"/>
        <v>11845417</v>
      </c>
      <c r="J235" s="42"/>
      <c r="K235" s="43"/>
      <c r="L235" s="43"/>
      <c r="M235" s="44">
        <f t="shared" ca="1" si="243"/>
        <v>2428592</v>
      </c>
      <c r="N235" s="45">
        <f t="shared" ca="1" si="213"/>
        <v>14274009</v>
      </c>
      <c r="Q235" s="25">
        <f t="shared" ca="1" si="215"/>
        <v>18155</v>
      </c>
      <c r="R235" s="25">
        <f t="shared" ca="1" si="216"/>
        <v>59523</v>
      </c>
    </row>
    <row r="236" spans="2:18">
      <c r="B236" s="287"/>
      <c r="C236" s="36">
        <f t="shared" ca="1" si="217"/>
        <v>222</v>
      </c>
      <c r="D236" s="37">
        <f t="shared" ca="1" si="241"/>
        <v>1.83E-2</v>
      </c>
      <c r="E236" s="38">
        <f t="shared" ca="1" si="197"/>
        <v>171237</v>
      </c>
      <c r="F236" s="39">
        <f t="shared" ca="1" si="214"/>
        <v>77587</v>
      </c>
      <c r="G236" s="40">
        <f t="shared" ca="1" si="198"/>
        <v>18064</v>
      </c>
      <c r="H236" s="40">
        <f t="shared" ca="1" si="211"/>
        <v>59523</v>
      </c>
      <c r="I236" s="41">
        <f t="shared" ca="1" si="199"/>
        <v>11785894</v>
      </c>
      <c r="J236" s="46">
        <f t="shared" ref="J236" ca="1" si="244">IF(C236="","",K236+L236)</f>
        <v>93650</v>
      </c>
      <c r="K236" s="47">
        <f t="shared" ref="K236" ca="1" si="245">IF(C236="","",ROUND(M235*D236/2,0))</f>
        <v>22222</v>
      </c>
      <c r="L236" s="48">
        <f t="shared" ref="L236" ca="1" si="246">IF(C236="","",IF($E$5*2=C236/6,M235,L230))</f>
        <v>71428</v>
      </c>
      <c r="M236" s="44">
        <f t="shared" ref="M236" ca="1" si="247">IF(C236="","",M230-L236)</f>
        <v>2357164</v>
      </c>
      <c r="N236" s="45">
        <f t="shared" ca="1" si="213"/>
        <v>14143058</v>
      </c>
      <c r="Q236" s="25">
        <f t="shared" ca="1" si="215"/>
        <v>40286</v>
      </c>
      <c r="R236" s="25">
        <f t="shared" ca="1" si="216"/>
        <v>130951</v>
      </c>
    </row>
    <row r="237" spans="2:18">
      <c r="B237" s="287"/>
      <c r="C237" s="36">
        <f t="shared" ca="1" si="217"/>
        <v>223</v>
      </c>
      <c r="D237" s="37">
        <f t="shared" ca="1" si="241"/>
        <v>1.83E-2</v>
      </c>
      <c r="E237" s="38">
        <f t="shared" ca="1" si="197"/>
        <v>77496</v>
      </c>
      <c r="F237" s="39">
        <f t="shared" ca="1" si="214"/>
        <v>77496</v>
      </c>
      <c r="G237" s="40">
        <f t="shared" ca="1" si="198"/>
        <v>17973</v>
      </c>
      <c r="H237" s="40">
        <f t="shared" ca="1" si="211"/>
        <v>59523</v>
      </c>
      <c r="I237" s="41">
        <f t="shared" ca="1" si="199"/>
        <v>11726371</v>
      </c>
      <c r="J237" s="42"/>
      <c r="K237" s="43"/>
      <c r="L237" s="43"/>
      <c r="M237" s="44">
        <f t="shared" ref="M237:M241" ca="1" si="248">IF(C237="","",M236)</f>
        <v>2357164</v>
      </c>
      <c r="N237" s="45">
        <f t="shared" ca="1" si="213"/>
        <v>14083535</v>
      </c>
      <c r="Q237" s="25">
        <f t="shared" ca="1" si="215"/>
        <v>17973</v>
      </c>
      <c r="R237" s="25">
        <f t="shared" ca="1" si="216"/>
        <v>59523</v>
      </c>
    </row>
    <row r="238" spans="2:18">
      <c r="B238" s="287"/>
      <c r="C238" s="36">
        <f t="shared" ca="1" si="217"/>
        <v>224</v>
      </c>
      <c r="D238" s="37">
        <f t="shared" ca="1" si="241"/>
        <v>1.83E-2</v>
      </c>
      <c r="E238" s="38">
        <f t="shared" ca="1" si="197"/>
        <v>77406</v>
      </c>
      <c r="F238" s="39">
        <f t="shared" ca="1" si="214"/>
        <v>77406</v>
      </c>
      <c r="G238" s="40">
        <f t="shared" ca="1" si="198"/>
        <v>17883</v>
      </c>
      <c r="H238" s="40">
        <f t="shared" ca="1" si="211"/>
        <v>59523</v>
      </c>
      <c r="I238" s="41">
        <f t="shared" ca="1" si="199"/>
        <v>11666848</v>
      </c>
      <c r="J238" s="42"/>
      <c r="K238" s="43"/>
      <c r="L238" s="43"/>
      <c r="M238" s="44">
        <f t="shared" ca="1" si="248"/>
        <v>2357164</v>
      </c>
      <c r="N238" s="45">
        <f t="shared" ca="1" si="213"/>
        <v>14024012</v>
      </c>
      <c r="Q238" s="25">
        <f t="shared" ca="1" si="215"/>
        <v>17883</v>
      </c>
      <c r="R238" s="25">
        <f t="shared" ca="1" si="216"/>
        <v>59523</v>
      </c>
    </row>
    <row r="239" spans="2:18">
      <c r="B239" s="287"/>
      <c r="C239" s="36">
        <f t="shared" ca="1" si="217"/>
        <v>225</v>
      </c>
      <c r="D239" s="37">
        <f t="shared" ca="1" si="241"/>
        <v>1.83E-2</v>
      </c>
      <c r="E239" s="38">
        <f t="shared" ca="1" si="197"/>
        <v>77315</v>
      </c>
      <c r="F239" s="39">
        <f t="shared" ca="1" si="214"/>
        <v>77315</v>
      </c>
      <c r="G239" s="40">
        <f t="shared" ca="1" si="198"/>
        <v>17792</v>
      </c>
      <c r="H239" s="40">
        <f t="shared" ca="1" si="211"/>
        <v>59523</v>
      </c>
      <c r="I239" s="41">
        <f t="shared" ca="1" si="199"/>
        <v>11607325</v>
      </c>
      <c r="J239" s="42"/>
      <c r="K239" s="43"/>
      <c r="L239" s="43"/>
      <c r="M239" s="44">
        <f t="shared" ca="1" si="248"/>
        <v>2357164</v>
      </c>
      <c r="N239" s="45">
        <f t="shared" ca="1" si="213"/>
        <v>13964489</v>
      </c>
      <c r="Q239" s="25">
        <f t="shared" ca="1" si="215"/>
        <v>17792</v>
      </c>
      <c r="R239" s="25">
        <f t="shared" ca="1" si="216"/>
        <v>59523</v>
      </c>
    </row>
    <row r="240" spans="2:18">
      <c r="B240" s="287"/>
      <c r="C240" s="36">
        <f t="shared" ca="1" si="217"/>
        <v>226</v>
      </c>
      <c r="D240" s="37">
        <f t="shared" ca="1" si="241"/>
        <v>1.83E-2</v>
      </c>
      <c r="E240" s="38">
        <f t="shared" ca="1" si="197"/>
        <v>77224</v>
      </c>
      <c r="F240" s="39">
        <f t="shared" ca="1" si="214"/>
        <v>77224</v>
      </c>
      <c r="G240" s="40">
        <f t="shared" ca="1" si="198"/>
        <v>17701</v>
      </c>
      <c r="H240" s="40">
        <f t="shared" ca="1" si="211"/>
        <v>59523</v>
      </c>
      <c r="I240" s="41">
        <f t="shared" ca="1" si="199"/>
        <v>11547802</v>
      </c>
      <c r="J240" s="42"/>
      <c r="K240" s="43"/>
      <c r="L240" s="43"/>
      <c r="M240" s="44">
        <f t="shared" ca="1" si="248"/>
        <v>2357164</v>
      </c>
      <c r="N240" s="45">
        <f t="shared" ca="1" si="213"/>
        <v>13904966</v>
      </c>
      <c r="Q240" s="25">
        <f t="shared" ca="1" si="215"/>
        <v>17701</v>
      </c>
      <c r="R240" s="25">
        <f t="shared" ca="1" si="216"/>
        <v>59523</v>
      </c>
    </row>
    <row r="241" spans="2:18">
      <c r="B241" s="287"/>
      <c r="C241" s="36">
        <f t="shared" ca="1" si="217"/>
        <v>227</v>
      </c>
      <c r="D241" s="37">
        <f t="shared" ca="1" si="241"/>
        <v>1.83E-2</v>
      </c>
      <c r="E241" s="38">
        <f t="shared" ca="1" si="197"/>
        <v>77133</v>
      </c>
      <c r="F241" s="39">
        <f t="shared" ca="1" si="214"/>
        <v>77133</v>
      </c>
      <c r="G241" s="40">
        <f t="shared" ca="1" si="198"/>
        <v>17610</v>
      </c>
      <c r="H241" s="40">
        <f t="shared" ca="1" si="211"/>
        <v>59523</v>
      </c>
      <c r="I241" s="41">
        <f t="shared" ca="1" si="199"/>
        <v>11488279</v>
      </c>
      <c r="J241" s="42"/>
      <c r="K241" s="43"/>
      <c r="L241" s="43"/>
      <c r="M241" s="44">
        <f t="shared" ca="1" si="248"/>
        <v>2357164</v>
      </c>
      <c r="N241" s="45">
        <f t="shared" ca="1" si="213"/>
        <v>13845443</v>
      </c>
      <c r="Q241" s="25">
        <f t="shared" ca="1" si="215"/>
        <v>17610</v>
      </c>
      <c r="R241" s="25">
        <f t="shared" ca="1" si="216"/>
        <v>59523</v>
      </c>
    </row>
    <row r="242" spans="2:18">
      <c r="B242" s="288"/>
      <c r="C242" s="49">
        <f t="shared" ca="1" si="217"/>
        <v>228</v>
      </c>
      <c r="D242" s="50">
        <f ca="1">IF(C242="","",VLOOKUP(C242/12,$H$3:$J$9,3,TRUE))</f>
        <v>1.83E-2</v>
      </c>
      <c r="E242" s="51">
        <f t="shared" ca="1" si="197"/>
        <v>170039</v>
      </c>
      <c r="F242" s="52">
        <f t="shared" ca="1" si="214"/>
        <v>77043</v>
      </c>
      <c r="G242" s="53">
        <f t="shared" ca="1" si="198"/>
        <v>17520</v>
      </c>
      <c r="H242" s="53">
        <f t="shared" ref="H242" ca="1" si="249">IF(C242="","",IF($E$5*12=C242,I241,H241))</f>
        <v>59523</v>
      </c>
      <c r="I242" s="54">
        <f t="shared" ca="1" si="199"/>
        <v>11428756</v>
      </c>
      <c r="J242" s="52">
        <f t="shared" ref="J242" ca="1" si="250">IF(C242="","",K242+L242)</f>
        <v>92996</v>
      </c>
      <c r="K242" s="56">
        <f t="shared" ref="K242" ca="1" si="251">IF(C242="","",ROUND(M236*D242/2,0))</f>
        <v>21568</v>
      </c>
      <c r="L242" s="57">
        <f t="shared" ref="L242" ca="1" si="252">IF(C242="","",IF($E$5*2=C242/6,M241,L236))</f>
        <v>71428</v>
      </c>
      <c r="M242" s="58">
        <f t="shared" ref="M242" ca="1" si="253">IF(C242="","",M236-L242)</f>
        <v>2285736</v>
      </c>
      <c r="N242" s="59">
        <f t="shared" ca="1" si="213"/>
        <v>13714492</v>
      </c>
      <c r="Q242" s="25">
        <f t="shared" ca="1" si="215"/>
        <v>39088</v>
      </c>
      <c r="R242" s="25">
        <f t="shared" ca="1" si="216"/>
        <v>130951</v>
      </c>
    </row>
    <row r="243" spans="2:18">
      <c r="B243" s="286" t="str">
        <f ca="1">IF(C243="","",C254/12&amp;"年目")</f>
        <v>20年目</v>
      </c>
      <c r="C243" s="26">
        <f t="shared" ca="1" si="217"/>
        <v>229</v>
      </c>
      <c r="D243" s="27">
        <f t="shared" ref="D243:D253" ca="1" si="254">D244</f>
        <v>1.83E-2</v>
      </c>
      <c r="E243" s="28">
        <f t="shared" ca="1" si="197"/>
        <v>76952</v>
      </c>
      <c r="F243" s="29">
        <f t="shared" ca="1" si="214"/>
        <v>76952</v>
      </c>
      <c r="G243" s="30">
        <f t="shared" ca="1" si="198"/>
        <v>17429</v>
      </c>
      <c r="H243" s="30">
        <f t="shared" ref="H243:H244" ca="1" si="255">IF(C243="","",H242)</f>
        <v>59523</v>
      </c>
      <c r="I243" s="31">
        <f t="shared" ca="1" si="199"/>
        <v>11369233</v>
      </c>
      <c r="J243" s="32"/>
      <c r="K243" s="33"/>
      <c r="L243" s="33"/>
      <c r="M243" s="34">
        <f t="shared" ref="M243:M247" ca="1" si="256">IF(C243="","",M242)</f>
        <v>2285736</v>
      </c>
      <c r="N243" s="35">
        <f t="shared" ca="1" si="213"/>
        <v>13654969</v>
      </c>
      <c r="Q243" s="25">
        <f t="shared" ca="1" si="215"/>
        <v>17429</v>
      </c>
      <c r="R243" s="25">
        <f t="shared" ca="1" si="216"/>
        <v>59523</v>
      </c>
    </row>
    <row r="244" spans="2:18">
      <c r="B244" s="287"/>
      <c r="C244" s="36">
        <f t="shared" ca="1" si="217"/>
        <v>230</v>
      </c>
      <c r="D244" s="37">
        <f t="shared" ca="1" si="254"/>
        <v>1.83E-2</v>
      </c>
      <c r="E244" s="38">
        <f t="shared" ca="1" si="197"/>
        <v>76861</v>
      </c>
      <c r="F244" s="39">
        <f t="shared" ca="1" si="214"/>
        <v>76861</v>
      </c>
      <c r="G244" s="40">
        <f t="shared" ca="1" si="198"/>
        <v>17338</v>
      </c>
      <c r="H244" s="40">
        <f t="shared" ca="1" si="255"/>
        <v>59523</v>
      </c>
      <c r="I244" s="41">
        <f t="shared" ca="1" si="199"/>
        <v>11309710</v>
      </c>
      <c r="J244" s="42"/>
      <c r="K244" s="43"/>
      <c r="L244" s="43"/>
      <c r="M244" s="44">
        <f t="shared" ca="1" si="256"/>
        <v>2285736</v>
      </c>
      <c r="N244" s="45">
        <f t="shared" ca="1" si="213"/>
        <v>13595446</v>
      </c>
      <c r="Q244" s="25">
        <f t="shared" ca="1" si="215"/>
        <v>17338</v>
      </c>
      <c r="R244" s="25">
        <f t="shared" ca="1" si="216"/>
        <v>59523</v>
      </c>
    </row>
    <row r="245" spans="2:18">
      <c r="B245" s="287"/>
      <c r="C245" s="36">
        <f t="shared" ca="1" si="217"/>
        <v>231</v>
      </c>
      <c r="D245" s="37">
        <f t="shared" ca="1" si="254"/>
        <v>1.83E-2</v>
      </c>
      <c r="E245" s="38">
        <f t="shared" ca="1" si="197"/>
        <v>76770</v>
      </c>
      <c r="F245" s="39">
        <f t="shared" ca="1" si="214"/>
        <v>76770</v>
      </c>
      <c r="G245" s="40">
        <f t="shared" ca="1" si="198"/>
        <v>17247</v>
      </c>
      <c r="H245" s="40">
        <f t="shared" ca="1" si="211"/>
        <v>59523</v>
      </c>
      <c r="I245" s="41">
        <f t="shared" ca="1" si="199"/>
        <v>11250187</v>
      </c>
      <c r="J245" s="42"/>
      <c r="K245" s="43"/>
      <c r="L245" s="43"/>
      <c r="M245" s="44">
        <f t="shared" ca="1" si="256"/>
        <v>2285736</v>
      </c>
      <c r="N245" s="45">
        <f t="shared" ca="1" si="213"/>
        <v>13535923</v>
      </c>
      <c r="Q245" s="25">
        <f t="shared" ca="1" si="215"/>
        <v>17247</v>
      </c>
      <c r="R245" s="25">
        <f t="shared" ca="1" si="216"/>
        <v>59523</v>
      </c>
    </row>
    <row r="246" spans="2:18">
      <c r="B246" s="287"/>
      <c r="C246" s="36">
        <f t="shared" ca="1" si="217"/>
        <v>232</v>
      </c>
      <c r="D246" s="37">
        <f t="shared" ca="1" si="254"/>
        <v>1.83E-2</v>
      </c>
      <c r="E246" s="38">
        <f t="shared" ca="1" si="197"/>
        <v>76680</v>
      </c>
      <c r="F246" s="39">
        <f t="shared" ca="1" si="214"/>
        <v>76680</v>
      </c>
      <c r="G246" s="40">
        <f t="shared" ca="1" si="198"/>
        <v>17157</v>
      </c>
      <c r="H246" s="40">
        <f t="shared" ca="1" si="211"/>
        <v>59523</v>
      </c>
      <c r="I246" s="41">
        <f t="shared" ca="1" si="199"/>
        <v>11190664</v>
      </c>
      <c r="J246" s="42"/>
      <c r="K246" s="43"/>
      <c r="L246" s="43"/>
      <c r="M246" s="44">
        <f t="shared" ca="1" si="256"/>
        <v>2285736</v>
      </c>
      <c r="N246" s="45">
        <f t="shared" ca="1" si="213"/>
        <v>13476400</v>
      </c>
      <c r="Q246" s="25">
        <f t="shared" ca="1" si="215"/>
        <v>17157</v>
      </c>
      <c r="R246" s="25">
        <f t="shared" ca="1" si="216"/>
        <v>59523</v>
      </c>
    </row>
    <row r="247" spans="2:18">
      <c r="B247" s="287"/>
      <c r="C247" s="36">
        <f t="shared" ca="1" si="217"/>
        <v>233</v>
      </c>
      <c r="D247" s="37">
        <f t="shared" ca="1" si="254"/>
        <v>1.83E-2</v>
      </c>
      <c r="E247" s="38">
        <f t="shared" ca="1" si="197"/>
        <v>76589</v>
      </c>
      <c r="F247" s="39">
        <f t="shared" ca="1" si="214"/>
        <v>76589</v>
      </c>
      <c r="G247" s="40">
        <f t="shared" ca="1" si="198"/>
        <v>17066</v>
      </c>
      <c r="H247" s="40">
        <f t="shared" ca="1" si="211"/>
        <v>59523</v>
      </c>
      <c r="I247" s="41">
        <f t="shared" ca="1" si="199"/>
        <v>11131141</v>
      </c>
      <c r="J247" s="42"/>
      <c r="K247" s="43"/>
      <c r="L247" s="43"/>
      <c r="M247" s="44">
        <f t="shared" ca="1" si="256"/>
        <v>2285736</v>
      </c>
      <c r="N247" s="45">
        <f t="shared" ca="1" si="213"/>
        <v>13416877</v>
      </c>
      <c r="Q247" s="25">
        <f t="shared" ca="1" si="215"/>
        <v>17066</v>
      </c>
      <c r="R247" s="25">
        <f t="shared" ca="1" si="216"/>
        <v>59523</v>
      </c>
    </row>
    <row r="248" spans="2:18">
      <c r="B248" s="287"/>
      <c r="C248" s="36">
        <f t="shared" ca="1" si="217"/>
        <v>234</v>
      </c>
      <c r="D248" s="37">
        <f t="shared" ca="1" si="254"/>
        <v>1.83E-2</v>
      </c>
      <c r="E248" s="38">
        <f t="shared" ca="1" si="197"/>
        <v>168840</v>
      </c>
      <c r="F248" s="39">
        <f t="shared" ca="1" si="214"/>
        <v>76498</v>
      </c>
      <c r="G248" s="40">
        <f t="shared" ca="1" si="198"/>
        <v>16975</v>
      </c>
      <c r="H248" s="40">
        <f t="shared" ca="1" si="211"/>
        <v>59523</v>
      </c>
      <c r="I248" s="41">
        <f t="shared" ca="1" si="199"/>
        <v>11071618</v>
      </c>
      <c r="J248" s="46">
        <f t="shared" ref="J248" ca="1" si="257">IF(C248="","",K248+L248)</f>
        <v>92342</v>
      </c>
      <c r="K248" s="47">
        <f t="shared" ref="K248" ca="1" si="258">IF(C248="","",ROUND(M247*D248/2,0))</f>
        <v>20914</v>
      </c>
      <c r="L248" s="48">
        <f t="shared" ref="L248" ca="1" si="259">IF(C248="","",IF($E$5*2=C248/6,M247,L242))</f>
        <v>71428</v>
      </c>
      <c r="M248" s="44">
        <f t="shared" ref="M248" ca="1" si="260">IF(C248="","",M242-L248)</f>
        <v>2214308</v>
      </c>
      <c r="N248" s="45">
        <f t="shared" ca="1" si="213"/>
        <v>13285926</v>
      </c>
      <c r="Q248" s="25">
        <f t="shared" ca="1" si="215"/>
        <v>37889</v>
      </c>
      <c r="R248" s="25">
        <f t="shared" ca="1" si="216"/>
        <v>130951</v>
      </c>
    </row>
    <row r="249" spans="2:18">
      <c r="B249" s="287"/>
      <c r="C249" s="36">
        <f t="shared" ca="1" si="217"/>
        <v>235</v>
      </c>
      <c r="D249" s="37">
        <f t="shared" ca="1" si="254"/>
        <v>1.83E-2</v>
      </c>
      <c r="E249" s="38">
        <f t="shared" ca="1" si="197"/>
        <v>76407</v>
      </c>
      <c r="F249" s="39">
        <f t="shared" ca="1" si="214"/>
        <v>76407</v>
      </c>
      <c r="G249" s="40">
        <f t="shared" ca="1" si="198"/>
        <v>16884</v>
      </c>
      <c r="H249" s="40">
        <f t="shared" ca="1" si="211"/>
        <v>59523</v>
      </c>
      <c r="I249" s="41">
        <f t="shared" ca="1" si="199"/>
        <v>11012095</v>
      </c>
      <c r="J249" s="42"/>
      <c r="K249" s="43"/>
      <c r="L249" s="43"/>
      <c r="M249" s="44">
        <f t="shared" ref="M249:M253" ca="1" si="261">IF(C249="","",M248)</f>
        <v>2214308</v>
      </c>
      <c r="N249" s="45">
        <f t="shared" ca="1" si="213"/>
        <v>13226403</v>
      </c>
      <c r="Q249" s="25">
        <f t="shared" ca="1" si="215"/>
        <v>16884</v>
      </c>
      <c r="R249" s="25">
        <f t="shared" ca="1" si="216"/>
        <v>59523</v>
      </c>
    </row>
    <row r="250" spans="2:18">
      <c r="B250" s="287"/>
      <c r="C250" s="36">
        <f t="shared" ca="1" si="217"/>
        <v>236</v>
      </c>
      <c r="D250" s="37">
        <f t="shared" ca="1" si="254"/>
        <v>1.83E-2</v>
      </c>
      <c r="E250" s="38">
        <f t="shared" ca="1" si="197"/>
        <v>76316</v>
      </c>
      <c r="F250" s="39">
        <f t="shared" ca="1" si="214"/>
        <v>76316</v>
      </c>
      <c r="G250" s="40">
        <f t="shared" ca="1" si="198"/>
        <v>16793</v>
      </c>
      <c r="H250" s="40">
        <f t="shared" ca="1" si="211"/>
        <v>59523</v>
      </c>
      <c r="I250" s="41">
        <f t="shared" ca="1" si="199"/>
        <v>10952572</v>
      </c>
      <c r="J250" s="42"/>
      <c r="K250" s="43"/>
      <c r="L250" s="43"/>
      <c r="M250" s="44">
        <f t="shared" ca="1" si="261"/>
        <v>2214308</v>
      </c>
      <c r="N250" s="45">
        <f t="shared" ca="1" si="213"/>
        <v>13166880</v>
      </c>
      <c r="Q250" s="25">
        <f t="shared" ca="1" si="215"/>
        <v>16793</v>
      </c>
      <c r="R250" s="25">
        <f t="shared" ca="1" si="216"/>
        <v>59523</v>
      </c>
    </row>
    <row r="251" spans="2:18">
      <c r="B251" s="287"/>
      <c r="C251" s="36">
        <f t="shared" ca="1" si="217"/>
        <v>237</v>
      </c>
      <c r="D251" s="37">
        <f t="shared" ca="1" si="254"/>
        <v>1.83E-2</v>
      </c>
      <c r="E251" s="38">
        <f t="shared" ca="1" si="197"/>
        <v>76226</v>
      </c>
      <c r="F251" s="39">
        <f t="shared" ca="1" si="214"/>
        <v>76226</v>
      </c>
      <c r="G251" s="40">
        <f t="shared" ca="1" si="198"/>
        <v>16703</v>
      </c>
      <c r="H251" s="40">
        <f t="shared" ca="1" si="211"/>
        <v>59523</v>
      </c>
      <c r="I251" s="41">
        <f t="shared" ca="1" si="199"/>
        <v>10893049</v>
      </c>
      <c r="J251" s="42"/>
      <c r="K251" s="43"/>
      <c r="L251" s="43"/>
      <c r="M251" s="44">
        <f t="shared" ca="1" si="261"/>
        <v>2214308</v>
      </c>
      <c r="N251" s="45">
        <f t="shared" ca="1" si="213"/>
        <v>13107357</v>
      </c>
      <c r="Q251" s="25">
        <f t="shared" ca="1" si="215"/>
        <v>16703</v>
      </c>
      <c r="R251" s="25">
        <f t="shared" ca="1" si="216"/>
        <v>59523</v>
      </c>
    </row>
    <row r="252" spans="2:18">
      <c r="B252" s="287"/>
      <c r="C252" s="36">
        <f t="shared" ca="1" si="217"/>
        <v>238</v>
      </c>
      <c r="D252" s="37">
        <f t="shared" ca="1" si="254"/>
        <v>1.83E-2</v>
      </c>
      <c r="E252" s="38">
        <f t="shared" ca="1" si="197"/>
        <v>76135</v>
      </c>
      <c r="F252" s="39">
        <f t="shared" ca="1" si="214"/>
        <v>76135</v>
      </c>
      <c r="G252" s="40">
        <f t="shared" ca="1" si="198"/>
        <v>16612</v>
      </c>
      <c r="H252" s="40">
        <f t="shared" ca="1" si="211"/>
        <v>59523</v>
      </c>
      <c r="I252" s="41">
        <f t="shared" ca="1" si="199"/>
        <v>10833526</v>
      </c>
      <c r="J252" s="42"/>
      <c r="K252" s="43"/>
      <c r="L252" s="43"/>
      <c r="M252" s="44">
        <f t="shared" ca="1" si="261"/>
        <v>2214308</v>
      </c>
      <c r="N252" s="45">
        <f t="shared" ca="1" si="213"/>
        <v>13047834</v>
      </c>
      <c r="Q252" s="25">
        <f t="shared" ca="1" si="215"/>
        <v>16612</v>
      </c>
      <c r="R252" s="25">
        <f t="shared" ca="1" si="216"/>
        <v>59523</v>
      </c>
    </row>
    <row r="253" spans="2:18">
      <c r="B253" s="287"/>
      <c r="C253" s="36">
        <f t="shared" ca="1" si="217"/>
        <v>239</v>
      </c>
      <c r="D253" s="37">
        <f t="shared" ca="1" si="254"/>
        <v>1.83E-2</v>
      </c>
      <c r="E253" s="38">
        <f t="shared" ca="1" si="197"/>
        <v>76044</v>
      </c>
      <c r="F253" s="39">
        <f t="shared" ca="1" si="214"/>
        <v>76044</v>
      </c>
      <c r="G253" s="40">
        <f t="shared" ca="1" si="198"/>
        <v>16521</v>
      </c>
      <c r="H253" s="40">
        <f t="shared" ca="1" si="211"/>
        <v>59523</v>
      </c>
      <c r="I253" s="41">
        <f t="shared" ca="1" si="199"/>
        <v>10774003</v>
      </c>
      <c r="J253" s="42"/>
      <c r="K253" s="43"/>
      <c r="L253" s="43"/>
      <c r="M253" s="44">
        <f t="shared" ca="1" si="261"/>
        <v>2214308</v>
      </c>
      <c r="N253" s="45">
        <f t="shared" ca="1" si="213"/>
        <v>12988311</v>
      </c>
      <c r="Q253" s="25">
        <f t="shared" ca="1" si="215"/>
        <v>16521</v>
      </c>
      <c r="R253" s="25">
        <f t="shared" ca="1" si="216"/>
        <v>59523</v>
      </c>
    </row>
    <row r="254" spans="2:18">
      <c r="B254" s="288"/>
      <c r="C254" s="49">
        <f t="shared" ca="1" si="217"/>
        <v>240</v>
      </c>
      <c r="D254" s="50">
        <f ca="1">IF(C254="","",VLOOKUP(C254/12,$H$3:$J$9,3,TRUE))</f>
        <v>1.83E-2</v>
      </c>
      <c r="E254" s="51">
        <f t="shared" ca="1" si="197"/>
        <v>167642</v>
      </c>
      <c r="F254" s="52">
        <f t="shared" ca="1" si="214"/>
        <v>75953</v>
      </c>
      <c r="G254" s="53">
        <f t="shared" ca="1" si="198"/>
        <v>16430</v>
      </c>
      <c r="H254" s="53">
        <f t="shared" ref="H254" ca="1" si="262">IF(C254="","",IF($E$5*12=C254,I253,H253))</f>
        <v>59523</v>
      </c>
      <c r="I254" s="54">
        <f t="shared" ca="1" si="199"/>
        <v>10714480</v>
      </c>
      <c r="J254" s="52">
        <f t="shared" ref="J254" ca="1" si="263">IF(C254="","",K254+L254)</f>
        <v>91689</v>
      </c>
      <c r="K254" s="56">
        <f t="shared" ref="K254" ca="1" si="264">IF(C254="","",ROUND(M248*D254/2,0))</f>
        <v>20261</v>
      </c>
      <c r="L254" s="57">
        <f t="shared" ref="L254" ca="1" si="265">IF(C254="","",IF($E$5*2=C254/6,M253,L248))</f>
        <v>71428</v>
      </c>
      <c r="M254" s="58">
        <f t="shared" ref="M254" ca="1" si="266">IF(C254="","",M248-L254)</f>
        <v>2142880</v>
      </c>
      <c r="N254" s="59">
        <f t="shared" ca="1" si="213"/>
        <v>12857360</v>
      </c>
      <c r="Q254" s="25">
        <f t="shared" ca="1" si="215"/>
        <v>36691</v>
      </c>
      <c r="R254" s="25">
        <f t="shared" ca="1" si="216"/>
        <v>130951</v>
      </c>
    </row>
    <row r="255" spans="2:18">
      <c r="B255" s="286" t="str">
        <f ca="1">IF(C255="","",C266/12&amp;"年目")</f>
        <v>21年目</v>
      </c>
      <c r="C255" s="26">
        <f t="shared" ca="1" si="217"/>
        <v>241</v>
      </c>
      <c r="D255" s="27">
        <f t="shared" ref="D255:D265" ca="1" si="267">D256</f>
        <v>1.83E-2</v>
      </c>
      <c r="E255" s="28">
        <f ca="1">IF(C255="","",F255+J255)</f>
        <v>75863</v>
      </c>
      <c r="F255" s="29">
        <f t="shared" ca="1" si="214"/>
        <v>75863</v>
      </c>
      <c r="G255" s="30">
        <f ca="1">IF(C255="","",ROUND(I254*D255/12,0))</f>
        <v>16340</v>
      </c>
      <c r="H255" s="30">
        <f t="shared" ref="H255:H256" ca="1" si="268">IF(C255="","",H254)</f>
        <v>59523</v>
      </c>
      <c r="I255" s="31">
        <f ca="1">IF(C255="","",I254-H255)</f>
        <v>10654957</v>
      </c>
      <c r="J255" s="32"/>
      <c r="K255" s="33"/>
      <c r="L255" s="33"/>
      <c r="M255" s="34">
        <f t="shared" ref="M255:M259" ca="1" si="269">IF(C255="","",M254)</f>
        <v>2142880</v>
      </c>
      <c r="N255" s="35">
        <f t="shared" ca="1" si="213"/>
        <v>12797837</v>
      </c>
      <c r="Q255" s="25">
        <f t="shared" ca="1" si="215"/>
        <v>16340</v>
      </c>
      <c r="R255" s="25">
        <f t="shared" ca="1" si="216"/>
        <v>59523</v>
      </c>
    </row>
    <row r="256" spans="2:18">
      <c r="B256" s="287"/>
      <c r="C256" s="36">
        <f t="shared" ca="1" si="217"/>
        <v>242</v>
      </c>
      <c r="D256" s="37">
        <f t="shared" ca="1" si="267"/>
        <v>1.83E-2</v>
      </c>
      <c r="E256" s="38">
        <f t="shared" ref="E256:E314" ca="1" si="270">IF(C256="","",F256+J256)</f>
        <v>75772</v>
      </c>
      <c r="F256" s="39">
        <f t="shared" ca="1" si="214"/>
        <v>75772</v>
      </c>
      <c r="G256" s="40">
        <f ca="1">IF(C256="","",ROUND(I255*D256/12,0))</f>
        <v>16249</v>
      </c>
      <c r="H256" s="40">
        <f t="shared" ca="1" si="268"/>
        <v>59523</v>
      </c>
      <c r="I256" s="41">
        <f ca="1">IF(C256="","",I255-H256)</f>
        <v>10595434</v>
      </c>
      <c r="J256" s="42"/>
      <c r="K256" s="43"/>
      <c r="L256" s="43"/>
      <c r="M256" s="44">
        <f t="shared" ca="1" si="269"/>
        <v>2142880</v>
      </c>
      <c r="N256" s="45">
        <f t="shared" ca="1" si="213"/>
        <v>12738314</v>
      </c>
      <c r="Q256" s="25">
        <f t="shared" ca="1" si="215"/>
        <v>16249</v>
      </c>
      <c r="R256" s="25">
        <f t="shared" ca="1" si="216"/>
        <v>59523</v>
      </c>
    </row>
    <row r="257" spans="2:18">
      <c r="B257" s="287"/>
      <c r="C257" s="36">
        <f t="shared" ca="1" si="217"/>
        <v>243</v>
      </c>
      <c r="D257" s="37">
        <f t="shared" ca="1" si="267"/>
        <v>1.83E-2</v>
      </c>
      <c r="E257" s="38">
        <f t="shared" ca="1" si="270"/>
        <v>75681</v>
      </c>
      <c r="F257" s="39">
        <f t="shared" ca="1" si="214"/>
        <v>75681</v>
      </c>
      <c r="G257" s="40">
        <f t="shared" ref="G257:G314" ca="1" si="271">IF(C257="","",ROUND(I256*D257/12,0))</f>
        <v>16158</v>
      </c>
      <c r="H257" s="40">
        <f t="shared" ca="1" si="211"/>
        <v>59523</v>
      </c>
      <c r="I257" s="41">
        <f t="shared" ref="I257:I314" ca="1" si="272">IF(C257="","",I256-H257)</f>
        <v>10535911</v>
      </c>
      <c r="J257" s="42"/>
      <c r="K257" s="43"/>
      <c r="L257" s="43"/>
      <c r="M257" s="44">
        <f t="shared" ca="1" si="269"/>
        <v>2142880</v>
      </c>
      <c r="N257" s="45">
        <f t="shared" ca="1" si="213"/>
        <v>12678791</v>
      </c>
      <c r="Q257" s="25">
        <f t="shared" ca="1" si="215"/>
        <v>16158</v>
      </c>
      <c r="R257" s="25">
        <f t="shared" ca="1" si="216"/>
        <v>59523</v>
      </c>
    </row>
    <row r="258" spans="2:18">
      <c r="B258" s="287"/>
      <c r="C258" s="36">
        <f t="shared" ca="1" si="217"/>
        <v>244</v>
      </c>
      <c r="D258" s="37">
        <f t="shared" ca="1" si="267"/>
        <v>1.83E-2</v>
      </c>
      <c r="E258" s="38">
        <f t="shared" ca="1" si="270"/>
        <v>75590</v>
      </c>
      <c r="F258" s="39">
        <f t="shared" ca="1" si="214"/>
        <v>75590</v>
      </c>
      <c r="G258" s="40">
        <f t="shared" ca="1" si="271"/>
        <v>16067</v>
      </c>
      <c r="H258" s="40">
        <f t="shared" ca="1" si="211"/>
        <v>59523</v>
      </c>
      <c r="I258" s="41">
        <f t="shared" ca="1" si="272"/>
        <v>10476388</v>
      </c>
      <c r="J258" s="42"/>
      <c r="K258" s="43"/>
      <c r="L258" s="43"/>
      <c r="M258" s="44">
        <f t="shared" ca="1" si="269"/>
        <v>2142880</v>
      </c>
      <c r="N258" s="45">
        <f t="shared" ca="1" si="213"/>
        <v>12619268</v>
      </c>
      <c r="Q258" s="25">
        <f t="shared" ca="1" si="215"/>
        <v>16067</v>
      </c>
      <c r="R258" s="25">
        <f t="shared" ca="1" si="216"/>
        <v>59523</v>
      </c>
    </row>
    <row r="259" spans="2:18">
      <c r="B259" s="287"/>
      <c r="C259" s="36">
        <f t="shared" ca="1" si="217"/>
        <v>245</v>
      </c>
      <c r="D259" s="37">
        <f t="shared" ca="1" si="267"/>
        <v>1.83E-2</v>
      </c>
      <c r="E259" s="38">
        <f t="shared" ca="1" si="270"/>
        <v>75499</v>
      </c>
      <c r="F259" s="39">
        <f t="shared" ca="1" si="214"/>
        <v>75499</v>
      </c>
      <c r="G259" s="40">
        <f t="shared" ca="1" si="271"/>
        <v>15976</v>
      </c>
      <c r="H259" s="40">
        <f t="shared" ca="1" si="211"/>
        <v>59523</v>
      </c>
      <c r="I259" s="41">
        <f t="shared" ca="1" si="272"/>
        <v>10416865</v>
      </c>
      <c r="J259" s="42"/>
      <c r="K259" s="43"/>
      <c r="L259" s="43"/>
      <c r="M259" s="44">
        <f t="shared" ca="1" si="269"/>
        <v>2142880</v>
      </c>
      <c r="N259" s="45">
        <f t="shared" ca="1" si="213"/>
        <v>12559745</v>
      </c>
      <c r="Q259" s="25">
        <f t="shared" ca="1" si="215"/>
        <v>15976</v>
      </c>
      <c r="R259" s="25">
        <f t="shared" ca="1" si="216"/>
        <v>59523</v>
      </c>
    </row>
    <row r="260" spans="2:18">
      <c r="B260" s="287"/>
      <c r="C260" s="36">
        <f t="shared" ca="1" si="217"/>
        <v>246</v>
      </c>
      <c r="D260" s="37">
        <f t="shared" ca="1" si="267"/>
        <v>1.83E-2</v>
      </c>
      <c r="E260" s="38">
        <f t="shared" ca="1" si="270"/>
        <v>166444</v>
      </c>
      <c r="F260" s="39">
        <f t="shared" ca="1" si="214"/>
        <v>75409</v>
      </c>
      <c r="G260" s="40">
        <f t="shared" ca="1" si="271"/>
        <v>15886</v>
      </c>
      <c r="H260" s="40">
        <f t="shared" ca="1" si="211"/>
        <v>59523</v>
      </c>
      <c r="I260" s="41">
        <f t="shared" ca="1" si="272"/>
        <v>10357342</v>
      </c>
      <c r="J260" s="46">
        <f t="shared" ref="J260" ca="1" si="273">IF(C260="","",K260+L260)</f>
        <v>91035</v>
      </c>
      <c r="K260" s="47">
        <f t="shared" ref="K260" ca="1" si="274">IF(C260="","",ROUND(M259*D260/2,0))</f>
        <v>19607</v>
      </c>
      <c r="L260" s="48">
        <f t="shared" ref="L260" ca="1" si="275">IF(C260="","",IF($E$5*2=C260/6,M259,L254))</f>
        <v>71428</v>
      </c>
      <c r="M260" s="44">
        <f t="shared" ref="M260" ca="1" si="276">IF(C260="","",M254-L260)</f>
        <v>2071452</v>
      </c>
      <c r="N260" s="45">
        <f t="shared" ca="1" si="213"/>
        <v>12428794</v>
      </c>
      <c r="Q260" s="25">
        <f t="shared" ca="1" si="215"/>
        <v>35493</v>
      </c>
      <c r="R260" s="25">
        <f t="shared" ca="1" si="216"/>
        <v>130951</v>
      </c>
    </row>
    <row r="261" spans="2:18">
      <c r="B261" s="287"/>
      <c r="C261" s="36">
        <f t="shared" ca="1" si="217"/>
        <v>247</v>
      </c>
      <c r="D261" s="37">
        <f t="shared" ca="1" si="267"/>
        <v>1.83E-2</v>
      </c>
      <c r="E261" s="38">
        <f t="shared" ca="1" si="270"/>
        <v>75318</v>
      </c>
      <c r="F261" s="39">
        <f t="shared" ca="1" si="214"/>
        <v>75318</v>
      </c>
      <c r="G261" s="40">
        <f t="shared" ca="1" si="271"/>
        <v>15795</v>
      </c>
      <c r="H261" s="40">
        <f t="shared" ca="1" si="211"/>
        <v>59523</v>
      </c>
      <c r="I261" s="41">
        <f t="shared" ca="1" si="272"/>
        <v>10297819</v>
      </c>
      <c r="J261" s="42"/>
      <c r="K261" s="43"/>
      <c r="L261" s="43"/>
      <c r="M261" s="44">
        <f t="shared" ref="M261:M265" ca="1" si="277">IF(C261="","",M260)</f>
        <v>2071452</v>
      </c>
      <c r="N261" s="45">
        <f t="shared" ca="1" si="213"/>
        <v>12369271</v>
      </c>
      <c r="Q261" s="25">
        <f t="shared" ca="1" si="215"/>
        <v>15795</v>
      </c>
      <c r="R261" s="25">
        <f t="shared" ca="1" si="216"/>
        <v>59523</v>
      </c>
    </row>
    <row r="262" spans="2:18">
      <c r="B262" s="287"/>
      <c r="C262" s="36">
        <f t="shared" ca="1" si="217"/>
        <v>248</v>
      </c>
      <c r="D262" s="37">
        <f t="shared" ca="1" si="267"/>
        <v>1.83E-2</v>
      </c>
      <c r="E262" s="38">
        <f t="shared" ca="1" si="270"/>
        <v>75227</v>
      </c>
      <c r="F262" s="39">
        <f t="shared" ca="1" si="214"/>
        <v>75227</v>
      </c>
      <c r="G262" s="40">
        <f t="shared" ca="1" si="271"/>
        <v>15704</v>
      </c>
      <c r="H262" s="40">
        <f t="shared" ca="1" si="211"/>
        <v>59523</v>
      </c>
      <c r="I262" s="41">
        <f t="shared" ca="1" si="272"/>
        <v>10238296</v>
      </c>
      <c r="J262" s="42"/>
      <c r="K262" s="43"/>
      <c r="L262" s="43"/>
      <c r="M262" s="44">
        <f t="shared" ca="1" si="277"/>
        <v>2071452</v>
      </c>
      <c r="N262" s="45">
        <f t="shared" ca="1" si="213"/>
        <v>12309748</v>
      </c>
      <c r="Q262" s="25">
        <f t="shared" ca="1" si="215"/>
        <v>15704</v>
      </c>
      <c r="R262" s="25">
        <f t="shared" ca="1" si="216"/>
        <v>59523</v>
      </c>
    </row>
    <row r="263" spans="2:18">
      <c r="B263" s="287"/>
      <c r="C263" s="36">
        <f t="shared" ca="1" si="217"/>
        <v>249</v>
      </c>
      <c r="D263" s="37">
        <f t="shared" ca="1" si="267"/>
        <v>1.83E-2</v>
      </c>
      <c r="E263" s="38">
        <f t="shared" ca="1" si="270"/>
        <v>75136</v>
      </c>
      <c r="F263" s="39">
        <f t="shared" ca="1" si="214"/>
        <v>75136</v>
      </c>
      <c r="G263" s="40">
        <f t="shared" ca="1" si="271"/>
        <v>15613</v>
      </c>
      <c r="H263" s="40">
        <f t="shared" ca="1" si="211"/>
        <v>59523</v>
      </c>
      <c r="I263" s="41">
        <f t="shared" ca="1" si="272"/>
        <v>10178773</v>
      </c>
      <c r="J263" s="42"/>
      <c r="K263" s="43"/>
      <c r="L263" s="43"/>
      <c r="M263" s="44">
        <f t="shared" ca="1" si="277"/>
        <v>2071452</v>
      </c>
      <c r="N263" s="45">
        <f t="shared" ca="1" si="213"/>
        <v>12250225</v>
      </c>
      <c r="Q263" s="25">
        <f t="shared" ca="1" si="215"/>
        <v>15613</v>
      </c>
      <c r="R263" s="25">
        <f t="shared" ca="1" si="216"/>
        <v>59523</v>
      </c>
    </row>
    <row r="264" spans="2:18">
      <c r="B264" s="287"/>
      <c r="C264" s="36">
        <f t="shared" ca="1" si="217"/>
        <v>250</v>
      </c>
      <c r="D264" s="37">
        <f t="shared" ca="1" si="267"/>
        <v>1.83E-2</v>
      </c>
      <c r="E264" s="38">
        <f t="shared" ca="1" si="270"/>
        <v>75046</v>
      </c>
      <c r="F264" s="39">
        <f t="shared" ca="1" si="214"/>
        <v>75046</v>
      </c>
      <c r="G264" s="40">
        <f t="shared" ca="1" si="271"/>
        <v>15523</v>
      </c>
      <c r="H264" s="40">
        <f t="shared" ca="1" si="211"/>
        <v>59523</v>
      </c>
      <c r="I264" s="41">
        <f t="shared" ca="1" si="272"/>
        <v>10119250</v>
      </c>
      <c r="J264" s="42"/>
      <c r="K264" s="43"/>
      <c r="L264" s="43"/>
      <c r="M264" s="44">
        <f t="shared" ca="1" si="277"/>
        <v>2071452</v>
      </c>
      <c r="N264" s="45">
        <f t="shared" ca="1" si="213"/>
        <v>12190702</v>
      </c>
      <c r="Q264" s="25">
        <f t="shared" ca="1" si="215"/>
        <v>15523</v>
      </c>
      <c r="R264" s="25">
        <f t="shared" ca="1" si="216"/>
        <v>59523</v>
      </c>
    </row>
    <row r="265" spans="2:18">
      <c r="B265" s="287"/>
      <c r="C265" s="36">
        <f t="shared" ca="1" si="217"/>
        <v>251</v>
      </c>
      <c r="D265" s="37">
        <f t="shared" ca="1" si="267"/>
        <v>1.83E-2</v>
      </c>
      <c r="E265" s="38">
        <f t="shared" ca="1" si="270"/>
        <v>74955</v>
      </c>
      <c r="F265" s="39">
        <f t="shared" ca="1" si="214"/>
        <v>74955</v>
      </c>
      <c r="G265" s="40">
        <f t="shared" ca="1" si="271"/>
        <v>15432</v>
      </c>
      <c r="H265" s="40">
        <f t="shared" ca="1" si="211"/>
        <v>59523</v>
      </c>
      <c r="I265" s="41">
        <f t="shared" ca="1" si="272"/>
        <v>10059727</v>
      </c>
      <c r="J265" s="42"/>
      <c r="K265" s="43"/>
      <c r="L265" s="43"/>
      <c r="M265" s="44">
        <f t="shared" ca="1" si="277"/>
        <v>2071452</v>
      </c>
      <c r="N265" s="45">
        <f t="shared" ca="1" si="213"/>
        <v>12131179</v>
      </c>
      <c r="Q265" s="25">
        <f t="shared" ca="1" si="215"/>
        <v>15432</v>
      </c>
      <c r="R265" s="25">
        <f t="shared" ca="1" si="216"/>
        <v>59523</v>
      </c>
    </row>
    <row r="266" spans="2:18">
      <c r="B266" s="288"/>
      <c r="C266" s="49">
        <f t="shared" ca="1" si="217"/>
        <v>252</v>
      </c>
      <c r="D266" s="50">
        <f ca="1">IF(C266="","",VLOOKUP(C266/12,$H$3:$J$9,3,TRUE))</f>
        <v>1.83E-2</v>
      </c>
      <c r="E266" s="51">
        <f t="shared" ca="1" si="270"/>
        <v>165246</v>
      </c>
      <c r="F266" s="52">
        <f t="shared" ca="1" si="214"/>
        <v>74864</v>
      </c>
      <c r="G266" s="53">
        <f t="shared" ca="1" si="271"/>
        <v>15341</v>
      </c>
      <c r="H266" s="53">
        <f t="shared" ref="H266" ca="1" si="278">IF(C266="","",IF($E$5*12=C266,I265,H265))</f>
        <v>59523</v>
      </c>
      <c r="I266" s="54">
        <f t="shared" ca="1" si="272"/>
        <v>10000204</v>
      </c>
      <c r="J266" s="52">
        <f t="shared" ref="J266" ca="1" si="279">IF(C266="","",K266+L266)</f>
        <v>90382</v>
      </c>
      <c r="K266" s="56">
        <f t="shared" ref="K266" ca="1" si="280">IF(C266="","",ROUND(M260*D266/2,0))</f>
        <v>18954</v>
      </c>
      <c r="L266" s="57">
        <f t="shared" ref="L266" ca="1" si="281">IF(C266="","",IF($E$5*2=C266/6,M265,L260))</f>
        <v>71428</v>
      </c>
      <c r="M266" s="58">
        <f t="shared" ref="M266" ca="1" si="282">IF(C266="","",M260-L266)</f>
        <v>2000024</v>
      </c>
      <c r="N266" s="59">
        <f t="shared" ca="1" si="213"/>
        <v>12000228</v>
      </c>
      <c r="Q266" s="25">
        <f t="shared" ca="1" si="215"/>
        <v>34295</v>
      </c>
      <c r="R266" s="25">
        <f t="shared" ca="1" si="216"/>
        <v>130951</v>
      </c>
    </row>
    <row r="267" spans="2:18">
      <c r="B267" s="286" t="str">
        <f ca="1">IF(C267="","",C278/12&amp;"年目")</f>
        <v>22年目</v>
      </c>
      <c r="C267" s="26">
        <f t="shared" ca="1" si="217"/>
        <v>253</v>
      </c>
      <c r="D267" s="27">
        <f t="shared" ref="D267:D277" ca="1" si="283">D268</f>
        <v>1.83E-2</v>
      </c>
      <c r="E267" s="28">
        <f t="shared" ca="1" si="270"/>
        <v>74773</v>
      </c>
      <c r="F267" s="29">
        <f t="shared" ca="1" si="214"/>
        <v>74773</v>
      </c>
      <c r="G267" s="30">
        <f t="shared" ca="1" si="271"/>
        <v>15250</v>
      </c>
      <c r="H267" s="30">
        <f t="shared" ref="H267:H268" ca="1" si="284">IF(C267="","",H266)</f>
        <v>59523</v>
      </c>
      <c r="I267" s="31">
        <f t="shared" ca="1" si="272"/>
        <v>9940681</v>
      </c>
      <c r="J267" s="32"/>
      <c r="K267" s="33"/>
      <c r="L267" s="33"/>
      <c r="M267" s="34">
        <f t="shared" ref="M267:M271" ca="1" si="285">IF(C267="","",M266)</f>
        <v>2000024</v>
      </c>
      <c r="N267" s="35">
        <f t="shared" ca="1" si="213"/>
        <v>11940705</v>
      </c>
      <c r="Q267" s="25">
        <f t="shared" ca="1" si="215"/>
        <v>15250</v>
      </c>
      <c r="R267" s="25">
        <f t="shared" ca="1" si="216"/>
        <v>59523</v>
      </c>
    </row>
    <row r="268" spans="2:18">
      <c r="B268" s="287"/>
      <c r="C268" s="36">
        <f t="shared" ca="1" si="217"/>
        <v>254</v>
      </c>
      <c r="D268" s="37">
        <f t="shared" ca="1" si="283"/>
        <v>1.83E-2</v>
      </c>
      <c r="E268" s="38">
        <f t="shared" ca="1" si="270"/>
        <v>74683</v>
      </c>
      <c r="F268" s="39">
        <f t="shared" ca="1" si="214"/>
        <v>74683</v>
      </c>
      <c r="G268" s="40">
        <f t="shared" ca="1" si="271"/>
        <v>15160</v>
      </c>
      <c r="H268" s="40">
        <f t="shared" ca="1" si="284"/>
        <v>59523</v>
      </c>
      <c r="I268" s="41">
        <f t="shared" ca="1" si="272"/>
        <v>9881158</v>
      </c>
      <c r="J268" s="42"/>
      <c r="K268" s="43"/>
      <c r="L268" s="43"/>
      <c r="M268" s="44">
        <f t="shared" ca="1" si="285"/>
        <v>2000024</v>
      </c>
      <c r="N268" s="45">
        <f t="shared" ca="1" si="213"/>
        <v>11881182</v>
      </c>
      <c r="Q268" s="25">
        <f t="shared" ca="1" si="215"/>
        <v>15160</v>
      </c>
      <c r="R268" s="25">
        <f t="shared" ca="1" si="216"/>
        <v>59523</v>
      </c>
    </row>
    <row r="269" spans="2:18">
      <c r="B269" s="287"/>
      <c r="C269" s="36">
        <f t="shared" ca="1" si="217"/>
        <v>255</v>
      </c>
      <c r="D269" s="37">
        <f t="shared" ca="1" si="283"/>
        <v>1.83E-2</v>
      </c>
      <c r="E269" s="38">
        <f t="shared" ca="1" si="270"/>
        <v>74592</v>
      </c>
      <c r="F269" s="39">
        <f t="shared" ca="1" si="214"/>
        <v>74592</v>
      </c>
      <c r="G269" s="40">
        <f t="shared" ca="1" si="271"/>
        <v>15069</v>
      </c>
      <c r="H269" s="40">
        <f t="shared" ca="1" si="211"/>
        <v>59523</v>
      </c>
      <c r="I269" s="41">
        <f t="shared" ca="1" si="272"/>
        <v>9821635</v>
      </c>
      <c r="J269" s="42"/>
      <c r="K269" s="43"/>
      <c r="L269" s="43"/>
      <c r="M269" s="44">
        <f t="shared" ca="1" si="285"/>
        <v>2000024</v>
      </c>
      <c r="N269" s="45">
        <f t="shared" ca="1" si="213"/>
        <v>11821659</v>
      </c>
      <c r="Q269" s="25">
        <f t="shared" ca="1" si="215"/>
        <v>15069</v>
      </c>
      <c r="R269" s="25">
        <f t="shared" ca="1" si="216"/>
        <v>59523</v>
      </c>
    </row>
    <row r="270" spans="2:18">
      <c r="B270" s="287"/>
      <c r="C270" s="36">
        <f t="shared" ca="1" si="217"/>
        <v>256</v>
      </c>
      <c r="D270" s="37">
        <f t="shared" ca="1" si="283"/>
        <v>1.83E-2</v>
      </c>
      <c r="E270" s="38">
        <f t="shared" ca="1" si="270"/>
        <v>74501</v>
      </c>
      <c r="F270" s="39">
        <f t="shared" ca="1" si="214"/>
        <v>74501</v>
      </c>
      <c r="G270" s="40">
        <f t="shared" ca="1" si="271"/>
        <v>14978</v>
      </c>
      <c r="H270" s="40">
        <f t="shared" ca="1" si="211"/>
        <v>59523</v>
      </c>
      <c r="I270" s="41">
        <f t="shared" ca="1" si="272"/>
        <v>9762112</v>
      </c>
      <c r="J270" s="42"/>
      <c r="K270" s="43"/>
      <c r="L270" s="43"/>
      <c r="M270" s="44">
        <f t="shared" ca="1" si="285"/>
        <v>2000024</v>
      </c>
      <c r="N270" s="45">
        <f t="shared" ca="1" si="213"/>
        <v>11762136</v>
      </c>
      <c r="Q270" s="25">
        <f t="shared" ca="1" si="215"/>
        <v>14978</v>
      </c>
      <c r="R270" s="25">
        <f t="shared" ca="1" si="216"/>
        <v>59523</v>
      </c>
    </row>
    <row r="271" spans="2:18">
      <c r="B271" s="287"/>
      <c r="C271" s="36">
        <f t="shared" ca="1" si="217"/>
        <v>257</v>
      </c>
      <c r="D271" s="37">
        <f t="shared" ca="1" si="283"/>
        <v>1.83E-2</v>
      </c>
      <c r="E271" s="38">
        <f t="shared" ca="1" si="270"/>
        <v>74410</v>
      </c>
      <c r="F271" s="39">
        <f t="shared" ca="1" si="214"/>
        <v>74410</v>
      </c>
      <c r="G271" s="40">
        <f t="shared" ca="1" si="271"/>
        <v>14887</v>
      </c>
      <c r="H271" s="40">
        <f t="shared" ref="H271:H334" ca="1" si="286">IF(C271="","",H270)</f>
        <v>59523</v>
      </c>
      <c r="I271" s="41">
        <f t="shared" ca="1" si="272"/>
        <v>9702589</v>
      </c>
      <c r="J271" s="42"/>
      <c r="K271" s="43"/>
      <c r="L271" s="43"/>
      <c r="M271" s="44">
        <f t="shared" ca="1" si="285"/>
        <v>2000024</v>
      </c>
      <c r="N271" s="45">
        <f t="shared" ref="N271:N334" ca="1" si="287">IF(C271="","",I271+M271)</f>
        <v>11702613</v>
      </c>
      <c r="Q271" s="25">
        <f t="shared" ca="1" si="215"/>
        <v>14887</v>
      </c>
      <c r="R271" s="25">
        <f t="shared" ca="1" si="216"/>
        <v>59523</v>
      </c>
    </row>
    <row r="272" spans="2:18">
      <c r="B272" s="287"/>
      <c r="C272" s="36">
        <f t="shared" ca="1" si="217"/>
        <v>258</v>
      </c>
      <c r="D272" s="37">
        <f t="shared" ca="1" si="283"/>
        <v>1.83E-2</v>
      </c>
      <c r="E272" s="38">
        <f t="shared" ca="1" si="270"/>
        <v>164047</v>
      </c>
      <c r="F272" s="39">
        <f t="shared" ref="F272:F335" ca="1" si="288">IF(C272="","",G272+H272)</f>
        <v>74319</v>
      </c>
      <c r="G272" s="40">
        <f t="shared" ca="1" si="271"/>
        <v>14796</v>
      </c>
      <c r="H272" s="40">
        <f t="shared" ca="1" si="286"/>
        <v>59523</v>
      </c>
      <c r="I272" s="41">
        <f t="shared" ca="1" si="272"/>
        <v>9643066</v>
      </c>
      <c r="J272" s="46">
        <f t="shared" ref="J272" ca="1" si="289">IF(C272="","",K272+L272)</f>
        <v>89728</v>
      </c>
      <c r="K272" s="47">
        <f t="shared" ref="K272" ca="1" si="290">IF(C272="","",ROUND(M271*D272/2,0))</f>
        <v>18300</v>
      </c>
      <c r="L272" s="48">
        <f t="shared" ref="L272" ca="1" si="291">IF(C272="","",IF($E$5*2=C272/6,M271,L266))</f>
        <v>71428</v>
      </c>
      <c r="M272" s="44">
        <f t="shared" ref="M272" ca="1" si="292">IF(C272="","",M266-L272)</f>
        <v>1928596</v>
      </c>
      <c r="N272" s="45">
        <f t="shared" ca="1" si="287"/>
        <v>11571662</v>
      </c>
      <c r="Q272" s="25">
        <f t="shared" ref="Q272:Q335" ca="1" si="293">IF(C272="","",G272+K272)</f>
        <v>33096</v>
      </c>
      <c r="R272" s="25">
        <f t="shared" ref="R272:R335" ca="1" si="294">IF(C272="","",H272+L272)</f>
        <v>130951</v>
      </c>
    </row>
    <row r="273" spans="2:18">
      <c r="B273" s="287"/>
      <c r="C273" s="36">
        <f t="shared" ref="C273:C336" ca="1" si="295">IF(C272="","",IF($E$5*12&lt;C272+1,"",C272+1))</f>
        <v>259</v>
      </c>
      <c r="D273" s="37">
        <f t="shared" ca="1" si="283"/>
        <v>1.83E-2</v>
      </c>
      <c r="E273" s="38">
        <f t="shared" ca="1" si="270"/>
        <v>74229</v>
      </c>
      <c r="F273" s="39">
        <f t="shared" ca="1" si="288"/>
        <v>74229</v>
      </c>
      <c r="G273" s="40">
        <f t="shared" ca="1" si="271"/>
        <v>14706</v>
      </c>
      <c r="H273" s="40">
        <f t="shared" ca="1" si="286"/>
        <v>59523</v>
      </c>
      <c r="I273" s="41">
        <f t="shared" ca="1" si="272"/>
        <v>9583543</v>
      </c>
      <c r="J273" s="42"/>
      <c r="K273" s="43"/>
      <c r="L273" s="43"/>
      <c r="M273" s="44">
        <f t="shared" ref="M273:M277" ca="1" si="296">IF(C273="","",M272)</f>
        <v>1928596</v>
      </c>
      <c r="N273" s="45">
        <f t="shared" ca="1" si="287"/>
        <v>11512139</v>
      </c>
      <c r="Q273" s="25">
        <f t="shared" ca="1" si="293"/>
        <v>14706</v>
      </c>
      <c r="R273" s="25">
        <f t="shared" ca="1" si="294"/>
        <v>59523</v>
      </c>
    </row>
    <row r="274" spans="2:18">
      <c r="B274" s="287"/>
      <c r="C274" s="36">
        <f t="shared" ca="1" si="295"/>
        <v>260</v>
      </c>
      <c r="D274" s="37">
        <f t="shared" ca="1" si="283"/>
        <v>1.83E-2</v>
      </c>
      <c r="E274" s="38">
        <f t="shared" ca="1" si="270"/>
        <v>74138</v>
      </c>
      <c r="F274" s="39">
        <f t="shared" ca="1" si="288"/>
        <v>74138</v>
      </c>
      <c r="G274" s="40">
        <f t="shared" ca="1" si="271"/>
        <v>14615</v>
      </c>
      <c r="H274" s="40">
        <f t="shared" ca="1" si="286"/>
        <v>59523</v>
      </c>
      <c r="I274" s="41">
        <f t="shared" ca="1" si="272"/>
        <v>9524020</v>
      </c>
      <c r="J274" s="42"/>
      <c r="K274" s="43"/>
      <c r="L274" s="43"/>
      <c r="M274" s="44">
        <f t="shared" ca="1" si="296"/>
        <v>1928596</v>
      </c>
      <c r="N274" s="45">
        <f t="shared" ca="1" si="287"/>
        <v>11452616</v>
      </c>
      <c r="Q274" s="25">
        <f t="shared" ca="1" si="293"/>
        <v>14615</v>
      </c>
      <c r="R274" s="25">
        <f t="shared" ca="1" si="294"/>
        <v>59523</v>
      </c>
    </row>
    <row r="275" spans="2:18">
      <c r="B275" s="287"/>
      <c r="C275" s="36">
        <f t="shared" ca="1" si="295"/>
        <v>261</v>
      </c>
      <c r="D275" s="37">
        <f t="shared" ca="1" si="283"/>
        <v>1.83E-2</v>
      </c>
      <c r="E275" s="38">
        <f t="shared" ca="1" si="270"/>
        <v>74047</v>
      </c>
      <c r="F275" s="39">
        <f t="shared" ca="1" si="288"/>
        <v>74047</v>
      </c>
      <c r="G275" s="40">
        <f t="shared" ca="1" si="271"/>
        <v>14524</v>
      </c>
      <c r="H275" s="40">
        <f t="shared" ca="1" si="286"/>
        <v>59523</v>
      </c>
      <c r="I275" s="41">
        <f t="shared" ca="1" si="272"/>
        <v>9464497</v>
      </c>
      <c r="J275" s="42"/>
      <c r="K275" s="43"/>
      <c r="L275" s="43"/>
      <c r="M275" s="44">
        <f t="shared" ca="1" si="296"/>
        <v>1928596</v>
      </c>
      <c r="N275" s="45">
        <f t="shared" ca="1" si="287"/>
        <v>11393093</v>
      </c>
      <c r="Q275" s="25">
        <f t="shared" ca="1" si="293"/>
        <v>14524</v>
      </c>
      <c r="R275" s="25">
        <f t="shared" ca="1" si="294"/>
        <v>59523</v>
      </c>
    </row>
    <row r="276" spans="2:18">
      <c r="B276" s="287"/>
      <c r="C276" s="36">
        <f t="shared" ca="1" si="295"/>
        <v>262</v>
      </c>
      <c r="D276" s="37">
        <f t="shared" ca="1" si="283"/>
        <v>1.83E-2</v>
      </c>
      <c r="E276" s="38">
        <f t="shared" ca="1" si="270"/>
        <v>73956</v>
      </c>
      <c r="F276" s="39">
        <f t="shared" ca="1" si="288"/>
        <v>73956</v>
      </c>
      <c r="G276" s="40">
        <f t="shared" ca="1" si="271"/>
        <v>14433</v>
      </c>
      <c r="H276" s="40">
        <f t="shared" ca="1" si="286"/>
        <v>59523</v>
      </c>
      <c r="I276" s="41">
        <f t="shared" ca="1" si="272"/>
        <v>9404974</v>
      </c>
      <c r="J276" s="42"/>
      <c r="K276" s="43"/>
      <c r="L276" s="43"/>
      <c r="M276" s="44">
        <f t="shared" ca="1" si="296"/>
        <v>1928596</v>
      </c>
      <c r="N276" s="45">
        <f t="shared" ca="1" si="287"/>
        <v>11333570</v>
      </c>
      <c r="Q276" s="25">
        <f t="shared" ca="1" si="293"/>
        <v>14433</v>
      </c>
      <c r="R276" s="25">
        <f t="shared" ca="1" si="294"/>
        <v>59523</v>
      </c>
    </row>
    <row r="277" spans="2:18">
      <c r="B277" s="287"/>
      <c r="C277" s="36">
        <f t="shared" ca="1" si="295"/>
        <v>263</v>
      </c>
      <c r="D277" s="37">
        <f t="shared" ca="1" si="283"/>
        <v>1.83E-2</v>
      </c>
      <c r="E277" s="38">
        <f t="shared" ca="1" si="270"/>
        <v>73866</v>
      </c>
      <c r="F277" s="39">
        <f t="shared" ca="1" si="288"/>
        <v>73866</v>
      </c>
      <c r="G277" s="40">
        <f t="shared" ca="1" si="271"/>
        <v>14343</v>
      </c>
      <c r="H277" s="40">
        <f t="shared" ca="1" si="286"/>
        <v>59523</v>
      </c>
      <c r="I277" s="41">
        <f t="shared" ca="1" si="272"/>
        <v>9345451</v>
      </c>
      <c r="J277" s="42"/>
      <c r="K277" s="43"/>
      <c r="L277" s="43"/>
      <c r="M277" s="44">
        <f t="shared" ca="1" si="296"/>
        <v>1928596</v>
      </c>
      <c r="N277" s="45">
        <f t="shared" ca="1" si="287"/>
        <v>11274047</v>
      </c>
      <c r="Q277" s="25">
        <f t="shared" ca="1" si="293"/>
        <v>14343</v>
      </c>
      <c r="R277" s="25">
        <f t="shared" ca="1" si="294"/>
        <v>59523</v>
      </c>
    </row>
    <row r="278" spans="2:18">
      <c r="B278" s="288"/>
      <c r="C278" s="49">
        <f t="shared" ca="1" si="295"/>
        <v>264</v>
      </c>
      <c r="D278" s="50">
        <f ca="1">IF(C278="","",VLOOKUP(C278/12,$H$3:$J$9,3,TRUE))</f>
        <v>1.83E-2</v>
      </c>
      <c r="E278" s="51">
        <f t="shared" ca="1" si="270"/>
        <v>162850</v>
      </c>
      <c r="F278" s="52">
        <f t="shared" ca="1" si="288"/>
        <v>73775</v>
      </c>
      <c r="G278" s="53">
        <f t="shared" ca="1" si="271"/>
        <v>14252</v>
      </c>
      <c r="H278" s="53">
        <f t="shared" ref="H278" ca="1" si="297">IF(C278="","",IF($E$5*12=C278,I277,H277))</f>
        <v>59523</v>
      </c>
      <c r="I278" s="54">
        <f t="shared" ca="1" si="272"/>
        <v>9285928</v>
      </c>
      <c r="J278" s="52">
        <f t="shared" ref="J278" ca="1" si="298">IF(C278="","",K278+L278)</f>
        <v>89075</v>
      </c>
      <c r="K278" s="56">
        <f t="shared" ref="K278" ca="1" si="299">IF(C278="","",ROUND(M272*D278/2,0))</f>
        <v>17647</v>
      </c>
      <c r="L278" s="57">
        <f t="shared" ref="L278" ca="1" si="300">IF(C278="","",IF($E$5*2=C278/6,M277,L272))</f>
        <v>71428</v>
      </c>
      <c r="M278" s="58">
        <f t="shared" ref="M278" ca="1" si="301">IF(C278="","",M272-L278)</f>
        <v>1857168</v>
      </c>
      <c r="N278" s="59">
        <f t="shared" ca="1" si="287"/>
        <v>11143096</v>
      </c>
      <c r="Q278" s="25">
        <f t="shared" ca="1" si="293"/>
        <v>31899</v>
      </c>
      <c r="R278" s="25">
        <f t="shared" ca="1" si="294"/>
        <v>130951</v>
      </c>
    </row>
    <row r="279" spans="2:18">
      <c r="B279" s="286" t="str">
        <f ca="1">IF(C279="","",C290/12&amp;"年目")</f>
        <v>23年目</v>
      </c>
      <c r="C279" s="26">
        <f t="shared" ca="1" si="295"/>
        <v>265</v>
      </c>
      <c r="D279" s="27">
        <f t="shared" ref="D279:D289" ca="1" si="302">D280</f>
        <v>1.83E-2</v>
      </c>
      <c r="E279" s="28">
        <f t="shared" ca="1" si="270"/>
        <v>73684</v>
      </c>
      <c r="F279" s="29">
        <f t="shared" ca="1" si="288"/>
        <v>73684</v>
      </c>
      <c r="G279" s="30">
        <f t="shared" ca="1" si="271"/>
        <v>14161</v>
      </c>
      <c r="H279" s="30">
        <f t="shared" ref="H279:H280" ca="1" si="303">IF(C279="","",H278)</f>
        <v>59523</v>
      </c>
      <c r="I279" s="31">
        <f t="shared" ca="1" si="272"/>
        <v>9226405</v>
      </c>
      <c r="J279" s="32"/>
      <c r="K279" s="33"/>
      <c r="L279" s="33"/>
      <c r="M279" s="34">
        <f t="shared" ref="M279:M283" ca="1" si="304">IF(C279="","",M278)</f>
        <v>1857168</v>
      </c>
      <c r="N279" s="35">
        <f t="shared" ca="1" si="287"/>
        <v>11083573</v>
      </c>
      <c r="Q279" s="25">
        <f t="shared" ca="1" si="293"/>
        <v>14161</v>
      </c>
      <c r="R279" s="25">
        <f t="shared" ca="1" si="294"/>
        <v>59523</v>
      </c>
    </row>
    <row r="280" spans="2:18">
      <c r="B280" s="287"/>
      <c r="C280" s="36">
        <f t="shared" ca="1" si="295"/>
        <v>266</v>
      </c>
      <c r="D280" s="37">
        <f t="shared" ca="1" si="302"/>
        <v>1.83E-2</v>
      </c>
      <c r="E280" s="38">
        <f t="shared" ca="1" si="270"/>
        <v>73593</v>
      </c>
      <c r="F280" s="39">
        <f t="shared" ca="1" si="288"/>
        <v>73593</v>
      </c>
      <c r="G280" s="40">
        <f t="shared" ca="1" si="271"/>
        <v>14070</v>
      </c>
      <c r="H280" s="40">
        <f t="shared" ca="1" si="303"/>
        <v>59523</v>
      </c>
      <c r="I280" s="41">
        <f t="shared" ca="1" si="272"/>
        <v>9166882</v>
      </c>
      <c r="J280" s="42"/>
      <c r="K280" s="43"/>
      <c r="L280" s="43"/>
      <c r="M280" s="44">
        <f t="shared" ca="1" si="304"/>
        <v>1857168</v>
      </c>
      <c r="N280" s="45">
        <f t="shared" ca="1" si="287"/>
        <v>11024050</v>
      </c>
      <c r="Q280" s="25">
        <f t="shared" ca="1" si="293"/>
        <v>14070</v>
      </c>
      <c r="R280" s="25">
        <f t="shared" ca="1" si="294"/>
        <v>59523</v>
      </c>
    </row>
    <row r="281" spans="2:18">
      <c r="B281" s="287"/>
      <c r="C281" s="36">
        <f t="shared" ca="1" si="295"/>
        <v>267</v>
      </c>
      <c r="D281" s="37">
        <f t="shared" ca="1" si="302"/>
        <v>1.83E-2</v>
      </c>
      <c r="E281" s="38">
        <f t="shared" ca="1" si="270"/>
        <v>73502</v>
      </c>
      <c r="F281" s="39">
        <f t="shared" ca="1" si="288"/>
        <v>73502</v>
      </c>
      <c r="G281" s="40">
        <f t="shared" ca="1" si="271"/>
        <v>13979</v>
      </c>
      <c r="H281" s="40">
        <f t="shared" ca="1" si="286"/>
        <v>59523</v>
      </c>
      <c r="I281" s="41">
        <f t="shared" ca="1" si="272"/>
        <v>9107359</v>
      </c>
      <c r="J281" s="42"/>
      <c r="K281" s="43"/>
      <c r="L281" s="43"/>
      <c r="M281" s="44">
        <f t="shared" ca="1" si="304"/>
        <v>1857168</v>
      </c>
      <c r="N281" s="45">
        <f t="shared" ca="1" si="287"/>
        <v>10964527</v>
      </c>
      <c r="Q281" s="25">
        <f t="shared" ca="1" si="293"/>
        <v>13979</v>
      </c>
      <c r="R281" s="25">
        <f t="shared" ca="1" si="294"/>
        <v>59523</v>
      </c>
    </row>
    <row r="282" spans="2:18">
      <c r="B282" s="287"/>
      <c r="C282" s="36">
        <f t="shared" ca="1" si="295"/>
        <v>268</v>
      </c>
      <c r="D282" s="37">
        <f t="shared" ca="1" si="302"/>
        <v>1.83E-2</v>
      </c>
      <c r="E282" s="38">
        <f t="shared" ca="1" si="270"/>
        <v>73412</v>
      </c>
      <c r="F282" s="39">
        <f t="shared" ca="1" si="288"/>
        <v>73412</v>
      </c>
      <c r="G282" s="40">
        <f t="shared" ca="1" si="271"/>
        <v>13889</v>
      </c>
      <c r="H282" s="40">
        <f t="shared" ca="1" si="286"/>
        <v>59523</v>
      </c>
      <c r="I282" s="41">
        <f t="shared" ca="1" si="272"/>
        <v>9047836</v>
      </c>
      <c r="J282" s="42"/>
      <c r="K282" s="43"/>
      <c r="L282" s="43"/>
      <c r="M282" s="44">
        <f t="shared" ca="1" si="304"/>
        <v>1857168</v>
      </c>
      <c r="N282" s="45">
        <f t="shared" ca="1" si="287"/>
        <v>10905004</v>
      </c>
      <c r="Q282" s="25">
        <f t="shared" ca="1" si="293"/>
        <v>13889</v>
      </c>
      <c r="R282" s="25">
        <f t="shared" ca="1" si="294"/>
        <v>59523</v>
      </c>
    </row>
    <row r="283" spans="2:18">
      <c r="B283" s="287"/>
      <c r="C283" s="36">
        <f t="shared" ca="1" si="295"/>
        <v>269</v>
      </c>
      <c r="D283" s="37">
        <f t="shared" ca="1" si="302"/>
        <v>1.83E-2</v>
      </c>
      <c r="E283" s="38">
        <f t="shared" ca="1" si="270"/>
        <v>73321</v>
      </c>
      <c r="F283" s="39">
        <f t="shared" ca="1" si="288"/>
        <v>73321</v>
      </c>
      <c r="G283" s="40">
        <f t="shared" ca="1" si="271"/>
        <v>13798</v>
      </c>
      <c r="H283" s="40">
        <f t="shared" ca="1" si="286"/>
        <v>59523</v>
      </c>
      <c r="I283" s="41">
        <f t="shared" ca="1" si="272"/>
        <v>8988313</v>
      </c>
      <c r="J283" s="42"/>
      <c r="K283" s="43"/>
      <c r="L283" s="43"/>
      <c r="M283" s="44">
        <f t="shared" ca="1" si="304"/>
        <v>1857168</v>
      </c>
      <c r="N283" s="45">
        <f t="shared" ca="1" si="287"/>
        <v>10845481</v>
      </c>
      <c r="Q283" s="25">
        <f t="shared" ca="1" si="293"/>
        <v>13798</v>
      </c>
      <c r="R283" s="25">
        <f t="shared" ca="1" si="294"/>
        <v>59523</v>
      </c>
    </row>
    <row r="284" spans="2:18">
      <c r="B284" s="287"/>
      <c r="C284" s="36">
        <f t="shared" ca="1" si="295"/>
        <v>270</v>
      </c>
      <c r="D284" s="37">
        <f t="shared" ca="1" si="302"/>
        <v>1.83E-2</v>
      </c>
      <c r="E284" s="38">
        <f t="shared" ca="1" si="270"/>
        <v>161651</v>
      </c>
      <c r="F284" s="39">
        <f t="shared" ca="1" si="288"/>
        <v>73230</v>
      </c>
      <c r="G284" s="40">
        <f t="shared" ca="1" si="271"/>
        <v>13707</v>
      </c>
      <c r="H284" s="40">
        <f t="shared" ca="1" si="286"/>
        <v>59523</v>
      </c>
      <c r="I284" s="41">
        <f t="shared" ca="1" si="272"/>
        <v>8928790</v>
      </c>
      <c r="J284" s="46">
        <f t="shared" ref="J284" ca="1" si="305">IF(C284="","",K284+L284)</f>
        <v>88421</v>
      </c>
      <c r="K284" s="47">
        <f t="shared" ref="K284" ca="1" si="306">IF(C284="","",ROUND(M283*D284/2,0))</f>
        <v>16993</v>
      </c>
      <c r="L284" s="48">
        <f t="shared" ref="L284" ca="1" si="307">IF(C284="","",IF($E$5*2=C284/6,M283,L278))</f>
        <v>71428</v>
      </c>
      <c r="M284" s="44">
        <f t="shared" ref="M284" ca="1" si="308">IF(C284="","",M278-L284)</f>
        <v>1785740</v>
      </c>
      <c r="N284" s="45">
        <f t="shared" ca="1" si="287"/>
        <v>10714530</v>
      </c>
      <c r="Q284" s="25">
        <f t="shared" ca="1" si="293"/>
        <v>30700</v>
      </c>
      <c r="R284" s="25">
        <f t="shared" ca="1" si="294"/>
        <v>130951</v>
      </c>
    </row>
    <row r="285" spans="2:18">
      <c r="B285" s="287"/>
      <c r="C285" s="36">
        <f t="shared" ca="1" si="295"/>
        <v>271</v>
      </c>
      <c r="D285" s="37">
        <f t="shared" ca="1" si="302"/>
        <v>1.83E-2</v>
      </c>
      <c r="E285" s="38">
        <f t="shared" ca="1" si="270"/>
        <v>73139</v>
      </c>
      <c r="F285" s="39">
        <f t="shared" ca="1" si="288"/>
        <v>73139</v>
      </c>
      <c r="G285" s="40">
        <f t="shared" ca="1" si="271"/>
        <v>13616</v>
      </c>
      <c r="H285" s="40">
        <f t="shared" ca="1" si="286"/>
        <v>59523</v>
      </c>
      <c r="I285" s="41">
        <f t="shared" ca="1" si="272"/>
        <v>8869267</v>
      </c>
      <c r="J285" s="42"/>
      <c r="K285" s="43"/>
      <c r="L285" s="43"/>
      <c r="M285" s="44">
        <f t="shared" ref="M285:M289" ca="1" si="309">IF(C285="","",M284)</f>
        <v>1785740</v>
      </c>
      <c r="N285" s="45">
        <f t="shared" ca="1" si="287"/>
        <v>10655007</v>
      </c>
      <c r="Q285" s="25">
        <f t="shared" ca="1" si="293"/>
        <v>13616</v>
      </c>
      <c r="R285" s="25">
        <f t="shared" ca="1" si="294"/>
        <v>59523</v>
      </c>
    </row>
    <row r="286" spans="2:18">
      <c r="B286" s="287"/>
      <c r="C286" s="36">
        <f t="shared" ca="1" si="295"/>
        <v>272</v>
      </c>
      <c r="D286" s="37">
        <f t="shared" ca="1" si="302"/>
        <v>1.83E-2</v>
      </c>
      <c r="E286" s="38">
        <f t="shared" ca="1" si="270"/>
        <v>73049</v>
      </c>
      <c r="F286" s="39">
        <f t="shared" ca="1" si="288"/>
        <v>73049</v>
      </c>
      <c r="G286" s="40">
        <f t="shared" ca="1" si="271"/>
        <v>13526</v>
      </c>
      <c r="H286" s="40">
        <f t="shared" ca="1" si="286"/>
        <v>59523</v>
      </c>
      <c r="I286" s="41">
        <f t="shared" ca="1" si="272"/>
        <v>8809744</v>
      </c>
      <c r="J286" s="42"/>
      <c r="K286" s="43"/>
      <c r="L286" s="43"/>
      <c r="M286" s="44">
        <f t="shared" ca="1" si="309"/>
        <v>1785740</v>
      </c>
      <c r="N286" s="45">
        <f t="shared" ca="1" si="287"/>
        <v>10595484</v>
      </c>
      <c r="Q286" s="25">
        <f t="shared" ca="1" si="293"/>
        <v>13526</v>
      </c>
      <c r="R286" s="25">
        <f t="shared" ca="1" si="294"/>
        <v>59523</v>
      </c>
    </row>
    <row r="287" spans="2:18">
      <c r="B287" s="287"/>
      <c r="C287" s="36">
        <f t="shared" ca="1" si="295"/>
        <v>273</v>
      </c>
      <c r="D287" s="37">
        <f t="shared" ca="1" si="302"/>
        <v>1.83E-2</v>
      </c>
      <c r="E287" s="38">
        <f t="shared" ca="1" si="270"/>
        <v>72958</v>
      </c>
      <c r="F287" s="39">
        <f t="shared" ca="1" si="288"/>
        <v>72958</v>
      </c>
      <c r="G287" s="40">
        <f t="shared" ca="1" si="271"/>
        <v>13435</v>
      </c>
      <c r="H287" s="40">
        <f t="shared" ca="1" si="286"/>
        <v>59523</v>
      </c>
      <c r="I287" s="41">
        <f t="shared" ca="1" si="272"/>
        <v>8750221</v>
      </c>
      <c r="J287" s="42"/>
      <c r="K287" s="43"/>
      <c r="L287" s="43"/>
      <c r="M287" s="44">
        <f t="shared" ca="1" si="309"/>
        <v>1785740</v>
      </c>
      <c r="N287" s="45">
        <f t="shared" ca="1" si="287"/>
        <v>10535961</v>
      </c>
      <c r="Q287" s="25">
        <f t="shared" ca="1" si="293"/>
        <v>13435</v>
      </c>
      <c r="R287" s="25">
        <f t="shared" ca="1" si="294"/>
        <v>59523</v>
      </c>
    </row>
    <row r="288" spans="2:18">
      <c r="B288" s="287"/>
      <c r="C288" s="36">
        <f t="shared" ca="1" si="295"/>
        <v>274</v>
      </c>
      <c r="D288" s="37">
        <f t="shared" ca="1" si="302"/>
        <v>1.83E-2</v>
      </c>
      <c r="E288" s="38">
        <f t="shared" ca="1" si="270"/>
        <v>72867</v>
      </c>
      <c r="F288" s="39">
        <f t="shared" ca="1" si="288"/>
        <v>72867</v>
      </c>
      <c r="G288" s="40">
        <f t="shared" ca="1" si="271"/>
        <v>13344</v>
      </c>
      <c r="H288" s="40">
        <f t="shared" ca="1" si="286"/>
        <v>59523</v>
      </c>
      <c r="I288" s="41">
        <f t="shared" ca="1" si="272"/>
        <v>8690698</v>
      </c>
      <c r="J288" s="42"/>
      <c r="K288" s="43"/>
      <c r="L288" s="43"/>
      <c r="M288" s="44">
        <f t="shared" ca="1" si="309"/>
        <v>1785740</v>
      </c>
      <c r="N288" s="45">
        <f t="shared" ca="1" si="287"/>
        <v>10476438</v>
      </c>
      <c r="Q288" s="25">
        <f t="shared" ca="1" si="293"/>
        <v>13344</v>
      </c>
      <c r="R288" s="25">
        <f t="shared" ca="1" si="294"/>
        <v>59523</v>
      </c>
    </row>
    <row r="289" spans="2:18">
      <c r="B289" s="287"/>
      <c r="C289" s="36">
        <f t="shared" ca="1" si="295"/>
        <v>275</v>
      </c>
      <c r="D289" s="37">
        <f t="shared" ca="1" si="302"/>
        <v>1.83E-2</v>
      </c>
      <c r="E289" s="38">
        <f t="shared" ca="1" si="270"/>
        <v>72776</v>
      </c>
      <c r="F289" s="39">
        <f t="shared" ca="1" si="288"/>
        <v>72776</v>
      </c>
      <c r="G289" s="40">
        <f t="shared" ca="1" si="271"/>
        <v>13253</v>
      </c>
      <c r="H289" s="40">
        <f t="shared" ca="1" si="286"/>
        <v>59523</v>
      </c>
      <c r="I289" s="41">
        <f t="shared" ca="1" si="272"/>
        <v>8631175</v>
      </c>
      <c r="J289" s="42"/>
      <c r="K289" s="43"/>
      <c r="L289" s="43"/>
      <c r="M289" s="44">
        <f t="shared" ca="1" si="309"/>
        <v>1785740</v>
      </c>
      <c r="N289" s="45">
        <f t="shared" ca="1" si="287"/>
        <v>10416915</v>
      </c>
      <c r="Q289" s="25">
        <f t="shared" ca="1" si="293"/>
        <v>13253</v>
      </c>
      <c r="R289" s="25">
        <f t="shared" ca="1" si="294"/>
        <v>59523</v>
      </c>
    </row>
    <row r="290" spans="2:18">
      <c r="B290" s="288"/>
      <c r="C290" s="49">
        <f t="shared" ca="1" si="295"/>
        <v>276</v>
      </c>
      <c r="D290" s="50">
        <f ca="1">IF(C290="","",VLOOKUP(C290/12,$H$3:$J$9,3,TRUE))</f>
        <v>1.83E-2</v>
      </c>
      <c r="E290" s="51">
        <f t="shared" ca="1" si="270"/>
        <v>160454</v>
      </c>
      <c r="F290" s="52">
        <f t="shared" ca="1" si="288"/>
        <v>72686</v>
      </c>
      <c r="G290" s="53">
        <f t="shared" ca="1" si="271"/>
        <v>13163</v>
      </c>
      <c r="H290" s="53">
        <f t="shared" ref="H290" ca="1" si="310">IF(C290="","",IF($E$5*12=C290,I289,H289))</f>
        <v>59523</v>
      </c>
      <c r="I290" s="54">
        <f t="shared" ca="1" si="272"/>
        <v>8571652</v>
      </c>
      <c r="J290" s="52">
        <f t="shared" ref="J290" ca="1" si="311">IF(C290="","",K290+L290)</f>
        <v>87768</v>
      </c>
      <c r="K290" s="56">
        <f t="shared" ref="K290" ca="1" si="312">IF(C290="","",ROUND(M284*D290/2,0))</f>
        <v>16340</v>
      </c>
      <c r="L290" s="57">
        <f t="shared" ref="L290" ca="1" si="313">IF(C290="","",IF($E$5*2=C290/6,M289,L284))</f>
        <v>71428</v>
      </c>
      <c r="M290" s="58">
        <f t="shared" ref="M290" ca="1" si="314">IF(C290="","",M284-L290)</f>
        <v>1714312</v>
      </c>
      <c r="N290" s="59">
        <f t="shared" ca="1" si="287"/>
        <v>10285964</v>
      </c>
      <c r="Q290" s="25">
        <f t="shared" ca="1" si="293"/>
        <v>29503</v>
      </c>
      <c r="R290" s="25">
        <f t="shared" ca="1" si="294"/>
        <v>130951</v>
      </c>
    </row>
    <row r="291" spans="2:18">
      <c r="B291" s="286" t="str">
        <f ca="1">IF(C291="","",C302/12&amp;"年目")</f>
        <v>24年目</v>
      </c>
      <c r="C291" s="26">
        <f t="shared" ca="1" si="295"/>
        <v>277</v>
      </c>
      <c r="D291" s="27">
        <f t="shared" ref="D291:D301" ca="1" si="315">D292</f>
        <v>1.83E-2</v>
      </c>
      <c r="E291" s="28">
        <f t="shared" ca="1" si="270"/>
        <v>72595</v>
      </c>
      <c r="F291" s="29">
        <f t="shared" ca="1" si="288"/>
        <v>72595</v>
      </c>
      <c r="G291" s="30">
        <f t="shared" ca="1" si="271"/>
        <v>13072</v>
      </c>
      <c r="H291" s="30">
        <f t="shared" ref="H291:H292" ca="1" si="316">IF(C291="","",H290)</f>
        <v>59523</v>
      </c>
      <c r="I291" s="31">
        <f t="shared" ca="1" si="272"/>
        <v>8512129</v>
      </c>
      <c r="J291" s="32"/>
      <c r="K291" s="33"/>
      <c r="L291" s="33"/>
      <c r="M291" s="34">
        <f t="shared" ref="M291:M295" ca="1" si="317">IF(C291="","",M290)</f>
        <v>1714312</v>
      </c>
      <c r="N291" s="35">
        <f t="shared" ca="1" si="287"/>
        <v>10226441</v>
      </c>
      <c r="Q291" s="25">
        <f t="shared" ca="1" si="293"/>
        <v>13072</v>
      </c>
      <c r="R291" s="25">
        <f t="shared" ca="1" si="294"/>
        <v>59523</v>
      </c>
    </row>
    <row r="292" spans="2:18">
      <c r="B292" s="287"/>
      <c r="C292" s="36">
        <f t="shared" ca="1" si="295"/>
        <v>278</v>
      </c>
      <c r="D292" s="37">
        <f t="shared" ca="1" si="315"/>
        <v>1.83E-2</v>
      </c>
      <c r="E292" s="38">
        <f t="shared" ca="1" si="270"/>
        <v>72504</v>
      </c>
      <c r="F292" s="39">
        <f t="shared" ca="1" si="288"/>
        <v>72504</v>
      </c>
      <c r="G292" s="40">
        <f t="shared" ca="1" si="271"/>
        <v>12981</v>
      </c>
      <c r="H292" s="40">
        <f t="shared" ca="1" si="316"/>
        <v>59523</v>
      </c>
      <c r="I292" s="41">
        <f t="shared" ca="1" si="272"/>
        <v>8452606</v>
      </c>
      <c r="J292" s="42"/>
      <c r="K292" s="43"/>
      <c r="L292" s="43"/>
      <c r="M292" s="44">
        <f t="shared" ca="1" si="317"/>
        <v>1714312</v>
      </c>
      <c r="N292" s="45">
        <f t="shared" ca="1" si="287"/>
        <v>10166918</v>
      </c>
      <c r="Q292" s="25">
        <f t="shared" ca="1" si="293"/>
        <v>12981</v>
      </c>
      <c r="R292" s="25">
        <f t="shared" ca="1" si="294"/>
        <v>59523</v>
      </c>
    </row>
    <row r="293" spans="2:18">
      <c r="B293" s="287"/>
      <c r="C293" s="36">
        <f t="shared" ca="1" si="295"/>
        <v>279</v>
      </c>
      <c r="D293" s="37">
        <f t="shared" ca="1" si="315"/>
        <v>1.83E-2</v>
      </c>
      <c r="E293" s="38">
        <f t="shared" ca="1" si="270"/>
        <v>72413</v>
      </c>
      <c r="F293" s="39">
        <f t="shared" ca="1" si="288"/>
        <v>72413</v>
      </c>
      <c r="G293" s="40">
        <f t="shared" ca="1" si="271"/>
        <v>12890</v>
      </c>
      <c r="H293" s="40">
        <f t="shared" ca="1" si="286"/>
        <v>59523</v>
      </c>
      <c r="I293" s="41">
        <f t="shared" ca="1" si="272"/>
        <v>8393083</v>
      </c>
      <c r="J293" s="42"/>
      <c r="K293" s="43"/>
      <c r="L293" s="43"/>
      <c r="M293" s="44">
        <f t="shared" ca="1" si="317"/>
        <v>1714312</v>
      </c>
      <c r="N293" s="45">
        <f t="shared" ca="1" si="287"/>
        <v>10107395</v>
      </c>
      <c r="Q293" s="25">
        <f t="shared" ca="1" si="293"/>
        <v>12890</v>
      </c>
      <c r="R293" s="25">
        <f t="shared" ca="1" si="294"/>
        <v>59523</v>
      </c>
    </row>
    <row r="294" spans="2:18">
      <c r="B294" s="287"/>
      <c r="C294" s="36">
        <f t="shared" ca="1" si="295"/>
        <v>280</v>
      </c>
      <c r="D294" s="37">
        <f t="shared" ca="1" si="315"/>
        <v>1.83E-2</v>
      </c>
      <c r="E294" s="38">
        <f t="shared" ca="1" si="270"/>
        <v>72322</v>
      </c>
      <c r="F294" s="39">
        <f t="shared" ca="1" si="288"/>
        <v>72322</v>
      </c>
      <c r="G294" s="40">
        <f t="shared" ca="1" si="271"/>
        <v>12799</v>
      </c>
      <c r="H294" s="40">
        <f t="shared" ca="1" si="286"/>
        <v>59523</v>
      </c>
      <c r="I294" s="41">
        <f t="shared" ca="1" si="272"/>
        <v>8333560</v>
      </c>
      <c r="J294" s="42"/>
      <c r="K294" s="43"/>
      <c r="L294" s="43"/>
      <c r="M294" s="44">
        <f t="shared" ca="1" si="317"/>
        <v>1714312</v>
      </c>
      <c r="N294" s="45">
        <f t="shared" ca="1" si="287"/>
        <v>10047872</v>
      </c>
      <c r="Q294" s="25">
        <f t="shared" ca="1" si="293"/>
        <v>12799</v>
      </c>
      <c r="R294" s="25">
        <f t="shared" ca="1" si="294"/>
        <v>59523</v>
      </c>
    </row>
    <row r="295" spans="2:18">
      <c r="B295" s="287"/>
      <c r="C295" s="36">
        <f t="shared" ca="1" si="295"/>
        <v>281</v>
      </c>
      <c r="D295" s="37">
        <f t="shared" ca="1" si="315"/>
        <v>1.83E-2</v>
      </c>
      <c r="E295" s="38">
        <f t="shared" ca="1" si="270"/>
        <v>72232</v>
      </c>
      <c r="F295" s="39">
        <f t="shared" ca="1" si="288"/>
        <v>72232</v>
      </c>
      <c r="G295" s="40">
        <f t="shared" ca="1" si="271"/>
        <v>12709</v>
      </c>
      <c r="H295" s="40">
        <f t="shared" ca="1" si="286"/>
        <v>59523</v>
      </c>
      <c r="I295" s="41">
        <f t="shared" ca="1" si="272"/>
        <v>8274037</v>
      </c>
      <c r="J295" s="42"/>
      <c r="K295" s="43"/>
      <c r="L295" s="43"/>
      <c r="M295" s="44">
        <f t="shared" ca="1" si="317"/>
        <v>1714312</v>
      </c>
      <c r="N295" s="45">
        <f t="shared" ca="1" si="287"/>
        <v>9988349</v>
      </c>
      <c r="Q295" s="25">
        <f t="shared" ca="1" si="293"/>
        <v>12709</v>
      </c>
      <c r="R295" s="25">
        <f t="shared" ca="1" si="294"/>
        <v>59523</v>
      </c>
    </row>
    <row r="296" spans="2:18">
      <c r="B296" s="287"/>
      <c r="C296" s="36">
        <f t="shared" ca="1" si="295"/>
        <v>282</v>
      </c>
      <c r="D296" s="37">
        <f t="shared" ca="1" si="315"/>
        <v>1.83E-2</v>
      </c>
      <c r="E296" s="38">
        <f t="shared" ca="1" si="270"/>
        <v>159255</v>
      </c>
      <c r="F296" s="39">
        <f t="shared" ca="1" si="288"/>
        <v>72141</v>
      </c>
      <c r="G296" s="40">
        <f t="shared" ca="1" si="271"/>
        <v>12618</v>
      </c>
      <c r="H296" s="40">
        <f t="shared" ca="1" si="286"/>
        <v>59523</v>
      </c>
      <c r="I296" s="41">
        <f t="shared" ca="1" si="272"/>
        <v>8214514</v>
      </c>
      <c r="J296" s="46">
        <f t="shared" ref="J296" ca="1" si="318">IF(C296="","",K296+L296)</f>
        <v>87114</v>
      </c>
      <c r="K296" s="47">
        <f t="shared" ref="K296" ca="1" si="319">IF(C296="","",ROUND(M295*D296/2,0))</f>
        <v>15686</v>
      </c>
      <c r="L296" s="48">
        <f t="shared" ref="L296" ca="1" si="320">IF(C296="","",IF($E$5*2=C296/6,M295,L290))</f>
        <v>71428</v>
      </c>
      <c r="M296" s="44">
        <f t="shared" ref="M296" ca="1" si="321">IF(C296="","",M290-L296)</f>
        <v>1642884</v>
      </c>
      <c r="N296" s="45">
        <f t="shared" ca="1" si="287"/>
        <v>9857398</v>
      </c>
      <c r="Q296" s="25">
        <f t="shared" ca="1" si="293"/>
        <v>28304</v>
      </c>
      <c r="R296" s="25">
        <f t="shared" ca="1" si="294"/>
        <v>130951</v>
      </c>
    </row>
    <row r="297" spans="2:18">
      <c r="B297" s="287"/>
      <c r="C297" s="36">
        <f t="shared" ca="1" si="295"/>
        <v>283</v>
      </c>
      <c r="D297" s="37">
        <f t="shared" ca="1" si="315"/>
        <v>1.83E-2</v>
      </c>
      <c r="E297" s="38">
        <f t="shared" ca="1" si="270"/>
        <v>72050</v>
      </c>
      <c r="F297" s="39">
        <f t="shared" ca="1" si="288"/>
        <v>72050</v>
      </c>
      <c r="G297" s="40">
        <f t="shared" ca="1" si="271"/>
        <v>12527</v>
      </c>
      <c r="H297" s="40">
        <f t="shared" ca="1" si="286"/>
        <v>59523</v>
      </c>
      <c r="I297" s="41">
        <f t="shared" ca="1" si="272"/>
        <v>8154991</v>
      </c>
      <c r="J297" s="42"/>
      <c r="K297" s="43"/>
      <c r="L297" s="43"/>
      <c r="M297" s="44">
        <f t="shared" ref="M297:M301" ca="1" si="322">IF(C297="","",M296)</f>
        <v>1642884</v>
      </c>
      <c r="N297" s="45">
        <f t="shared" ca="1" si="287"/>
        <v>9797875</v>
      </c>
      <c r="Q297" s="25">
        <f t="shared" ca="1" si="293"/>
        <v>12527</v>
      </c>
      <c r="R297" s="25">
        <f t="shared" ca="1" si="294"/>
        <v>59523</v>
      </c>
    </row>
    <row r="298" spans="2:18">
      <c r="B298" s="287"/>
      <c r="C298" s="36">
        <f t="shared" ca="1" si="295"/>
        <v>284</v>
      </c>
      <c r="D298" s="37">
        <f t="shared" ca="1" si="315"/>
        <v>1.83E-2</v>
      </c>
      <c r="E298" s="38">
        <f t="shared" ca="1" si="270"/>
        <v>71959</v>
      </c>
      <c r="F298" s="39">
        <f t="shared" ca="1" si="288"/>
        <v>71959</v>
      </c>
      <c r="G298" s="40">
        <f t="shared" ca="1" si="271"/>
        <v>12436</v>
      </c>
      <c r="H298" s="40">
        <f t="shared" ca="1" si="286"/>
        <v>59523</v>
      </c>
      <c r="I298" s="41">
        <f t="shared" ca="1" si="272"/>
        <v>8095468</v>
      </c>
      <c r="J298" s="42"/>
      <c r="K298" s="43"/>
      <c r="L298" s="43"/>
      <c r="M298" s="44">
        <f t="shared" ca="1" si="322"/>
        <v>1642884</v>
      </c>
      <c r="N298" s="45">
        <f t="shared" ca="1" si="287"/>
        <v>9738352</v>
      </c>
      <c r="Q298" s="25">
        <f t="shared" ca="1" si="293"/>
        <v>12436</v>
      </c>
      <c r="R298" s="25">
        <f t="shared" ca="1" si="294"/>
        <v>59523</v>
      </c>
    </row>
    <row r="299" spans="2:18">
      <c r="B299" s="287"/>
      <c r="C299" s="36">
        <f t="shared" ca="1" si="295"/>
        <v>285</v>
      </c>
      <c r="D299" s="37">
        <f t="shared" ca="1" si="315"/>
        <v>1.83E-2</v>
      </c>
      <c r="E299" s="38">
        <f t="shared" ca="1" si="270"/>
        <v>71869</v>
      </c>
      <c r="F299" s="39">
        <f t="shared" ca="1" si="288"/>
        <v>71869</v>
      </c>
      <c r="G299" s="40">
        <f t="shared" ca="1" si="271"/>
        <v>12346</v>
      </c>
      <c r="H299" s="40">
        <f t="shared" ca="1" si="286"/>
        <v>59523</v>
      </c>
      <c r="I299" s="41">
        <f t="shared" ca="1" si="272"/>
        <v>8035945</v>
      </c>
      <c r="J299" s="42"/>
      <c r="K299" s="43"/>
      <c r="L299" s="43"/>
      <c r="M299" s="44">
        <f t="shared" ca="1" si="322"/>
        <v>1642884</v>
      </c>
      <c r="N299" s="45">
        <f t="shared" ca="1" si="287"/>
        <v>9678829</v>
      </c>
      <c r="Q299" s="25">
        <f t="shared" ca="1" si="293"/>
        <v>12346</v>
      </c>
      <c r="R299" s="25">
        <f t="shared" ca="1" si="294"/>
        <v>59523</v>
      </c>
    </row>
    <row r="300" spans="2:18">
      <c r="B300" s="287"/>
      <c r="C300" s="36">
        <f t="shared" ca="1" si="295"/>
        <v>286</v>
      </c>
      <c r="D300" s="37">
        <f t="shared" ca="1" si="315"/>
        <v>1.83E-2</v>
      </c>
      <c r="E300" s="38">
        <f t="shared" ca="1" si="270"/>
        <v>71778</v>
      </c>
      <c r="F300" s="39">
        <f t="shared" ca="1" si="288"/>
        <v>71778</v>
      </c>
      <c r="G300" s="40">
        <f t="shared" ca="1" si="271"/>
        <v>12255</v>
      </c>
      <c r="H300" s="40">
        <f t="shared" ca="1" si="286"/>
        <v>59523</v>
      </c>
      <c r="I300" s="41">
        <f t="shared" ca="1" si="272"/>
        <v>7976422</v>
      </c>
      <c r="J300" s="42"/>
      <c r="K300" s="43"/>
      <c r="L300" s="43"/>
      <c r="M300" s="44">
        <f t="shared" ca="1" si="322"/>
        <v>1642884</v>
      </c>
      <c r="N300" s="45">
        <f t="shared" ca="1" si="287"/>
        <v>9619306</v>
      </c>
      <c r="Q300" s="25">
        <f t="shared" ca="1" si="293"/>
        <v>12255</v>
      </c>
      <c r="R300" s="25">
        <f t="shared" ca="1" si="294"/>
        <v>59523</v>
      </c>
    </row>
    <row r="301" spans="2:18">
      <c r="B301" s="287"/>
      <c r="C301" s="36">
        <f t="shared" ca="1" si="295"/>
        <v>287</v>
      </c>
      <c r="D301" s="37">
        <f t="shared" ca="1" si="315"/>
        <v>1.83E-2</v>
      </c>
      <c r="E301" s="38">
        <f t="shared" ca="1" si="270"/>
        <v>71687</v>
      </c>
      <c r="F301" s="39">
        <f t="shared" ca="1" si="288"/>
        <v>71687</v>
      </c>
      <c r="G301" s="40">
        <f t="shared" ca="1" si="271"/>
        <v>12164</v>
      </c>
      <c r="H301" s="40">
        <f t="shared" ca="1" si="286"/>
        <v>59523</v>
      </c>
      <c r="I301" s="41">
        <f t="shared" ca="1" si="272"/>
        <v>7916899</v>
      </c>
      <c r="J301" s="42"/>
      <c r="K301" s="43"/>
      <c r="L301" s="43"/>
      <c r="M301" s="44">
        <f t="shared" ca="1" si="322"/>
        <v>1642884</v>
      </c>
      <c r="N301" s="45">
        <f t="shared" ca="1" si="287"/>
        <v>9559783</v>
      </c>
      <c r="Q301" s="25">
        <f t="shared" ca="1" si="293"/>
        <v>12164</v>
      </c>
      <c r="R301" s="25">
        <f t="shared" ca="1" si="294"/>
        <v>59523</v>
      </c>
    </row>
    <row r="302" spans="2:18">
      <c r="B302" s="288"/>
      <c r="C302" s="49">
        <f t="shared" ca="1" si="295"/>
        <v>288</v>
      </c>
      <c r="D302" s="50">
        <f ca="1">IF(C302="","",VLOOKUP(C302/12,$H$3:$J$9,3,TRUE))</f>
        <v>1.83E-2</v>
      </c>
      <c r="E302" s="51">
        <f t="shared" ca="1" si="270"/>
        <v>158056</v>
      </c>
      <c r="F302" s="52">
        <f t="shared" ca="1" si="288"/>
        <v>71596</v>
      </c>
      <c r="G302" s="53">
        <f t="shared" ca="1" si="271"/>
        <v>12073</v>
      </c>
      <c r="H302" s="53">
        <f t="shared" ref="H302" ca="1" si="323">IF(C302="","",IF($E$5*12=C302,I301,H301))</f>
        <v>59523</v>
      </c>
      <c r="I302" s="54">
        <f t="shared" ca="1" si="272"/>
        <v>7857376</v>
      </c>
      <c r="J302" s="52">
        <f t="shared" ref="J302" ca="1" si="324">IF(C302="","",K302+L302)</f>
        <v>86460</v>
      </c>
      <c r="K302" s="56">
        <f t="shared" ref="K302" ca="1" si="325">IF(C302="","",ROUND(M296*D302/2,0))</f>
        <v>15032</v>
      </c>
      <c r="L302" s="57">
        <f t="shared" ref="L302" ca="1" si="326">IF(C302="","",IF($E$5*2=C302/6,M301,L296))</f>
        <v>71428</v>
      </c>
      <c r="M302" s="58">
        <f t="shared" ref="M302" ca="1" si="327">IF(C302="","",M296-L302)</f>
        <v>1571456</v>
      </c>
      <c r="N302" s="59">
        <f t="shared" ca="1" si="287"/>
        <v>9428832</v>
      </c>
      <c r="Q302" s="25">
        <f t="shared" ca="1" si="293"/>
        <v>27105</v>
      </c>
      <c r="R302" s="25">
        <f t="shared" ca="1" si="294"/>
        <v>130951</v>
      </c>
    </row>
    <row r="303" spans="2:18">
      <c r="B303" s="286" t="str">
        <f ca="1">IF(C303="","",C314/12&amp;"年目")</f>
        <v>25年目</v>
      </c>
      <c r="C303" s="26">
        <f t="shared" ca="1" si="295"/>
        <v>289</v>
      </c>
      <c r="D303" s="27">
        <f t="shared" ref="D303:D313" ca="1" si="328">D304</f>
        <v>1.83E-2</v>
      </c>
      <c r="E303" s="28">
        <f t="shared" ca="1" si="270"/>
        <v>71505</v>
      </c>
      <c r="F303" s="29">
        <f t="shared" ca="1" si="288"/>
        <v>71505</v>
      </c>
      <c r="G303" s="30">
        <f t="shared" ca="1" si="271"/>
        <v>11982</v>
      </c>
      <c r="H303" s="30">
        <f t="shared" ref="H303:H304" ca="1" si="329">IF(C303="","",H302)</f>
        <v>59523</v>
      </c>
      <c r="I303" s="31">
        <f t="shared" ca="1" si="272"/>
        <v>7797853</v>
      </c>
      <c r="J303" s="32"/>
      <c r="K303" s="33"/>
      <c r="L303" s="33"/>
      <c r="M303" s="34">
        <f t="shared" ref="M303:M307" ca="1" si="330">IF(C303="","",M302)</f>
        <v>1571456</v>
      </c>
      <c r="N303" s="35">
        <f t="shared" ca="1" si="287"/>
        <v>9369309</v>
      </c>
      <c r="Q303" s="25">
        <f t="shared" ca="1" si="293"/>
        <v>11982</v>
      </c>
      <c r="R303" s="25">
        <f t="shared" ca="1" si="294"/>
        <v>59523</v>
      </c>
    </row>
    <row r="304" spans="2:18">
      <c r="B304" s="287"/>
      <c r="C304" s="36">
        <f t="shared" ca="1" si="295"/>
        <v>290</v>
      </c>
      <c r="D304" s="37">
        <f t="shared" ca="1" si="328"/>
        <v>1.83E-2</v>
      </c>
      <c r="E304" s="38">
        <f t="shared" ca="1" si="270"/>
        <v>71415</v>
      </c>
      <c r="F304" s="39">
        <f t="shared" ca="1" si="288"/>
        <v>71415</v>
      </c>
      <c r="G304" s="40">
        <f t="shared" ca="1" si="271"/>
        <v>11892</v>
      </c>
      <c r="H304" s="40">
        <f t="shared" ca="1" si="329"/>
        <v>59523</v>
      </c>
      <c r="I304" s="41">
        <f t="shared" ca="1" si="272"/>
        <v>7738330</v>
      </c>
      <c r="J304" s="42"/>
      <c r="K304" s="43"/>
      <c r="L304" s="43"/>
      <c r="M304" s="44">
        <f t="shared" ca="1" si="330"/>
        <v>1571456</v>
      </c>
      <c r="N304" s="45">
        <f t="shared" ca="1" si="287"/>
        <v>9309786</v>
      </c>
      <c r="Q304" s="25">
        <f t="shared" ca="1" si="293"/>
        <v>11892</v>
      </c>
      <c r="R304" s="25">
        <f t="shared" ca="1" si="294"/>
        <v>59523</v>
      </c>
    </row>
    <row r="305" spans="2:18">
      <c r="B305" s="287"/>
      <c r="C305" s="36">
        <f t="shared" ca="1" si="295"/>
        <v>291</v>
      </c>
      <c r="D305" s="37">
        <f t="shared" ca="1" si="328"/>
        <v>1.83E-2</v>
      </c>
      <c r="E305" s="38">
        <f t="shared" ca="1" si="270"/>
        <v>71324</v>
      </c>
      <c r="F305" s="39">
        <f t="shared" ca="1" si="288"/>
        <v>71324</v>
      </c>
      <c r="G305" s="40">
        <f t="shared" ca="1" si="271"/>
        <v>11801</v>
      </c>
      <c r="H305" s="40">
        <f t="shared" ca="1" si="286"/>
        <v>59523</v>
      </c>
      <c r="I305" s="41">
        <f t="shared" ca="1" si="272"/>
        <v>7678807</v>
      </c>
      <c r="J305" s="42"/>
      <c r="K305" s="43"/>
      <c r="L305" s="43"/>
      <c r="M305" s="44">
        <f t="shared" ca="1" si="330"/>
        <v>1571456</v>
      </c>
      <c r="N305" s="45">
        <f t="shared" ca="1" si="287"/>
        <v>9250263</v>
      </c>
      <c r="Q305" s="25">
        <f t="shared" ca="1" si="293"/>
        <v>11801</v>
      </c>
      <c r="R305" s="25">
        <f t="shared" ca="1" si="294"/>
        <v>59523</v>
      </c>
    </row>
    <row r="306" spans="2:18">
      <c r="B306" s="287"/>
      <c r="C306" s="36">
        <f t="shared" ca="1" si="295"/>
        <v>292</v>
      </c>
      <c r="D306" s="37">
        <f t="shared" ca="1" si="328"/>
        <v>1.83E-2</v>
      </c>
      <c r="E306" s="38">
        <f t="shared" ca="1" si="270"/>
        <v>71233</v>
      </c>
      <c r="F306" s="39">
        <f t="shared" ca="1" si="288"/>
        <v>71233</v>
      </c>
      <c r="G306" s="40">
        <f t="shared" ca="1" si="271"/>
        <v>11710</v>
      </c>
      <c r="H306" s="40">
        <f t="shared" ca="1" si="286"/>
        <v>59523</v>
      </c>
      <c r="I306" s="41">
        <f t="shared" ca="1" si="272"/>
        <v>7619284</v>
      </c>
      <c r="J306" s="42"/>
      <c r="K306" s="43"/>
      <c r="L306" s="43"/>
      <c r="M306" s="44">
        <f t="shared" ca="1" si="330"/>
        <v>1571456</v>
      </c>
      <c r="N306" s="45">
        <f t="shared" ca="1" si="287"/>
        <v>9190740</v>
      </c>
      <c r="Q306" s="25">
        <f t="shared" ca="1" si="293"/>
        <v>11710</v>
      </c>
      <c r="R306" s="25">
        <f t="shared" ca="1" si="294"/>
        <v>59523</v>
      </c>
    </row>
    <row r="307" spans="2:18">
      <c r="B307" s="287"/>
      <c r="C307" s="36">
        <f t="shared" ca="1" si="295"/>
        <v>293</v>
      </c>
      <c r="D307" s="37">
        <f t="shared" ca="1" si="328"/>
        <v>1.83E-2</v>
      </c>
      <c r="E307" s="38">
        <f t="shared" ca="1" si="270"/>
        <v>71142</v>
      </c>
      <c r="F307" s="39">
        <f t="shared" ca="1" si="288"/>
        <v>71142</v>
      </c>
      <c r="G307" s="40">
        <f t="shared" ca="1" si="271"/>
        <v>11619</v>
      </c>
      <c r="H307" s="40">
        <f t="shared" ca="1" si="286"/>
        <v>59523</v>
      </c>
      <c r="I307" s="41">
        <f t="shared" ca="1" si="272"/>
        <v>7559761</v>
      </c>
      <c r="J307" s="42"/>
      <c r="K307" s="43"/>
      <c r="L307" s="43"/>
      <c r="M307" s="44">
        <f t="shared" ca="1" si="330"/>
        <v>1571456</v>
      </c>
      <c r="N307" s="45">
        <f t="shared" ca="1" si="287"/>
        <v>9131217</v>
      </c>
      <c r="Q307" s="25">
        <f t="shared" ca="1" si="293"/>
        <v>11619</v>
      </c>
      <c r="R307" s="25">
        <f t="shared" ca="1" si="294"/>
        <v>59523</v>
      </c>
    </row>
    <row r="308" spans="2:18">
      <c r="B308" s="287"/>
      <c r="C308" s="36">
        <f t="shared" ca="1" si="295"/>
        <v>294</v>
      </c>
      <c r="D308" s="37">
        <f t="shared" ca="1" si="328"/>
        <v>1.83E-2</v>
      </c>
      <c r="E308" s="38">
        <f t="shared" ca="1" si="270"/>
        <v>156859</v>
      </c>
      <c r="F308" s="39">
        <f t="shared" ca="1" si="288"/>
        <v>71052</v>
      </c>
      <c r="G308" s="40">
        <f t="shared" ca="1" si="271"/>
        <v>11529</v>
      </c>
      <c r="H308" s="40">
        <f t="shared" ca="1" si="286"/>
        <v>59523</v>
      </c>
      <c r="I308" s="41">
        <f t="shared" ca="1" si="272"/>
        <v>7500238</v>
      </c>
      <c r="J308" s="46">
        <f t="shared" ref="J308" ca="1" si="331">IF(C308="","",K308+L308)</f>
        <v>85807</v>
      </c>
      <c r="K308" s="47">
        <f t="shared" ref="K308" ca="1" si="332">IF(C308="","",ROUND(M307*D308/2,0))</f>
        <v>14379</v>
      </c>
      <c r="L308" s="48">
        <f t="shared" ref="L308" ca="1" si="333">IF(C308="","",IF($E$5*2=C308/6,M307,L302))</f>
        <v>71428</v>
      </c>
      <c r="M308" s="44">
        <f t="shared" ref="M308" ca="1" si="334">IF(C308="","",M302-L308)</f>
        <v>1500028</v>
      </c>
      <c r="N308" s="45">
        <f t="shared" ca="1" si="287"/>
        <v>9000266</v>
      </c>
      <c r="Q308" s="25">
        <f t="shared" ca="1" si="293"/>
        <v>25908</v>
      </c>
      <c r="R308" s="25">
        <f t="shared" ca="1" si="294"/>
        <v>130951</v>
      </c>
    </row>
    <row r="309" spans="2:18">
      <c r="B309" s="287"/>
      <c r="C309" s="36">
        <f t="shared" ca="1" si="295"/>
        <v>295</v>
      </c>
      <c r="D309" s="37">
        <f t="shared" ca="1" si="328"/>
        <v>1.83E-2</v>
      </c>
      <c r="E309" s="38">
        <f t="shared" ca="1" si="270"/>
        <v>70961</v>
      </c>
      <c r="F309" s="39">
        <f t="shared" ca="1" si="288"/>
        <v>70961</v>
      </c>
      <c r="G309" s="40">
        <f t="shared" ca="1" si="271"/>
        <v>11438</v>
      </c>
      <c r="H309" s="40">
        <f t="shared" ca="1" si="286"/>
        <v>59523</v>
      </c>
      <c r="I309" s="41">
        <f t="shared" ca="1" si="272"/>
        <v>7440715</v>
      </c>
      <c r="J309" s="42"/>
      <c r="K309" s="43"/>
      <c r="L309" s="43"/>
      <c r="M309" s="44">
        <f t="shared" ref="M309:M313" ca="1" si="335">IF(C309="","",M308)</f>
        <v>1500028</v>
      </c>
      <c r="N309" s="45">
        <f t="shared" ca="1" si="287"/>
        <v>8940743</v>
      </c>
      <c r="Q309" s="25">
        <f t="shared" ca="1" si="293"/>
        <v>11438</v>
      </c>
      <c r="R309" s="25">
        <f t="shared" ca="1" si="294"/>
        <v>59523</v>
      </c>
    </row>
    <row r="310" spans="2:18">
      <c r="B310" s="287"/>
      <c r="C310" s="36">
        <f t="shared" ca="1" si="295"/>
        <v>296</v>
      </c>
      <c r="D310" s="37">
        <f t="shared" ca="1" si="328"/>
        <v>1.83E-2</v>
      </c>
      <c r="E310" s="38">
        <f t="shared" ca="1" si="270"/>
        <v>70870</v>
      </c>
      <c r="F310" s="39">
        <f t="shared" ca="1" si="288"/>
        <v>70870</v>
      </c>
      <c r="G310" s="40">
        <f t="shared" ca="1" si="271"/>
        <v>11347</v>
      </c>
      <c r="H310" s="40">
        <f t="shared" ca="1" si="286"/>
        <v>59523</v>
      </c>
      <c r="I310" s="41">
        <f t="shared" ca="1" si="272"/>
        <v>7381192</v>
      </c>
      <c r="J310" s="42"/>
      <c r="K310" s="43"/>
      <c r="L310" s="43"/>
      <c r="M310" s="44">
        <f t="shared" ca="1" si="335"/>
        <v>1500028</v>
      </c>
      <c r="N310" s="45">
        <f t="shared" ca="1" si="287"/>
        <v>8881220</v>
      </c>
      <c r="Q310" s="25">
        <f t="shared" ca="1" si="293"/>
        <v>11347</v>
      </c>
      <c r="R310" s="25">
        <f t="shared" ca="1" si="294"/>
        <v>59523</v>
      </c>
    </row>
    <row r="311" spans="2:18">
      <c r="B311" s="287"/>
      <c r="C311" s="36">
        <f t="shared" ca="1" si="295"/>
        <v>297</v>
      </c>
      <c r="D311" s="37">
        <f t="shared" ca="1" si="328"/>
        <v>1.83E-2</v>
      </c>
      <c r="E311" s="38">
        <f t="shared" ca="1" si="270"/>
        <v>70779</v>
      </c>
      <c r="F311" s="39">
        <f t="shared" ca="1" si="288"/>
        <v>70779</v>
      </c>
      <c r="G311" s="40">
        <f t="shared" ca="1" si="271"/>
        <v>11256</v>
      </c>
      <c r="H311" s="40">
        <f t="shared" ca="1" si="286"/>
        <v>59523</v>
      </c>
      <c r="I311" s="41">
        <f t="shared" ca="1" si="272"/>
        <v>7321669</v>
      </c>
      <c r="J311" s="42"/>
      <c r="K311" s="43"/>
      <c r="L311" s="43"/>
      <c r="M311" s="44">
        <f t="shared" ca="1" si="335"/>
        <v>1500028</v>
      </c>
      <c r="N311" s="45">
        <f t="shared" ca="1" si="287"/>
        <v>8821697</v>
      </c>
      <c r="Q311" s="25">
        <f t="shared" ca="1" si="293"/>
        <v>11256</v>
      </c>
      <c r="R311" s="25">
        <f t="shared" ca="1" si="294"/>
        <v>59523</v>
      </c>
    </row>
    <row r="312" spans="2:18">
      <c r="B312" s="287"/>
      <c r="C312" s="36">
        <f t="shared" ca="1" si="295"/>
        <v>298</v>
      </c>
      <c r="D312" s="37">
        <f t="shared" ca="1" si="328"/>
        <v>1.83E-2</v>
      </c>
      <c r="E312" s="38">
        <f t="shared" ca="1" si="270"/>
        <v>70689</v>
      </c>
      <c r="F312" s="39">
        <f t="shared" ca="1" si="288"/>
        <v>70689</v>
      </c>
      <c r="G312" s="40">
        <f t="shared" ca="1" si="271"/>
        <v>11166</v>
      </c>
      <c r="H312" s="40">
        <f t="shared" ca="1" si="286"/>
        <v>59523</v>
      </c>
      <c r="I312" s="41">
        <f t="shared" ca="1" si="272"/>
        <v>7262146</v>
      </c>
      <c r="J312" s="42"/>
      <c r="K312" s="43"/>
      <c r="L312" s="43"/>
      <c r="M312" s="44">
        <f t="shared" ca="1" si="335"/>
        <v>1500028</v>
      </c>
      <c r="N312" s="45">
        <f t="shared" ca="1" si="287"/>
        <v>8762174</v>
      </c>
      <c r="Q312" s="25">
        <f t="shared" ca="1" si="293"/>
        <v>11166</v>
      </c>
      <c r="R312" s="25">
        <f t="shared" ca="1" si="294"/>
        <v>59523</v>
      </c>
    </row>
    <row r="313" spans="2:18">
      <c r="B313" s="287"/>
      <c r="C313" s="36">
        <f t="shared" ca="1" si="295"/>
        <v>299</v>
      </c>
      <c r="D313" s="37">
        <f t="shared" ca="1" si="328"/>
        <v>1.83E-2</v>
      </c>
      <c r="E313" s="38">
        <f t="shared" ca="1" si="270"/>
        <v>70598</v>
      </c>
      <c r="F313" s="39">
        <f t="shared" ca="1" si="288"/>
        <v>70598</v>
      </c>
      <c r="G313" s="40">
        <f t="shared" ca="1" si="271"/>
        <v>11075</v>
      </c>
      <c r="H313" s="40">
        <f t="shared" ca="1" si="286"/>
        <v>59523</v>
      </c>
      <c r="I313" s="41">
        <f t="shared" ca="1" si="272"/>
        <v>7202623</v>
      </c>
      <c r="J313" s="42"/>
      <c r="K313" s="43"/>
      <c r="L313" s="43"/>
      <c r="M313" s="44">
        <f t="shared" ca="1" si="335"/>
        <v>1500028</v>
      </c>
      <c r="N313" s="45">
        <f t="shared" ca="1" si="287"/>
        <v>8702651</v>
      </c>
      <c r="Q313" s="25">
        <f t="shared" ca="1" si="293"/>
        <v>11075</v>
      </c>
      <c r="R313" s="25">
        <f t="shared" ca="1" si="294"/>
        <v>59523</v>
      </c>
    </row>
    <row r="314" spans="2:18">
      <c r="B314" s="288"/>
      <c r="C314" s="49">
        <f t="shared" ca="1" si="295"/>
        <v>300</v>
      </c>
      <c r="D314" s="50">
        <f ca="1">IF(C314="","",VLOOKUP(C314/12,$H$3:$J$9,3,TRUE))</f>
        <v>1.83E-2</v>
      </c>
      <c r="E314" s="51">
        <f t="shared" ca="1" si="270"/>
        <v>155660</v>
      </c>
      <c r="F314" s="52">
        <f t="shared" ca="1" si="288"/>
        <v>70507</v>
      </c>
      <c r="G314" s="53">
        <f t="shared" ca="1" si="271"/>
        <v>10984</v>
      </c>
      <c r="H314" s="53">
        <f t="shared" ref="H314" ca="1" si="336">IF(C314="","",IF($E$5*12=C314,I313,H313))</f>
        <v>59523</v>
      </c>
      <c r="I314" s="54">
        <f t="shared" ca="1" si="272"/>
        <v>7143100</v>
      </c>
      <c r="J314" s="52">
        <f t="shared" ref="J314" ca="1" si="337">IF(C314="","",K314+L314)</f>
        <v>85153</v>
      </c>
      <c r="K314" s="56">
        <f t="shared" ref="K314" ca="1" si="338">IF(C314="","",ROUND(M308*D314/2,0))</f>
        <v>13725</v>
      </c>
      <c r="L314" s="57">
        <f t="shared" ref="L314" ca="1" si="339">IF(C314="","",IF($E$5*2=C314/6,M313,L308))</f>
        <v>71428</v>
      </c>
      <c r="M314" s="58">
        <f t="shared" ref="M314" ca="1" si="340">IF(C314="","",M308-L314)</f>
        <v>1428600</v>
      </c>
      <c r="N314" s="59">
        <f t="shared" ca="1" si="287"/>
        <v>8571700</v>
      </c>
      <c r="Q314" s="25">
        <f t="shared" ca="1" si="293"/>
        <v>24709</v>
      </c>
      <c r="R314" s="25">
        <f t="shared" ca="1" si="294"/>
        <v>130951</v>
      </c>
    </row>
    <row r="315" spans="2:18">
      <c r="B315" s="286" t="str">
        <f ca="1">IF(C315="","",C326/12&amp;"年目")</f>
        <v>26年目</v>
      </c>
      <c r="C315" s="26">
        <f t="shared" ca="1" si="295"/>
        <v>301</v>
      </c>
      <c r="D315" s="27">
        <f t="shared" ref="D315:D325" ca="1" si="341">D316</f>
        <v>1.83E-2</v>
      </c>
      <c r="E315" s="28">
        <f ca="1">IF(C315="","",F315+J315)</f>
        <v>70416</v>
      </c>
      <c r="F315" s="29">
        <f t="shared" ca="1" si="288"/>
        <v>70416</v>
      </c>
      <c r="G315" s="30">
        <f ca="1">IF(C315="","",ROUND(I314*D315/12,0))</f>
        <v>10893</v>
      </c>
      <c r="H315" s="30">
        <f t="shared" ref="H315:H316" ca="1" si="342">IF(C315="","",H314)</f>
        <v>59523</v>
      </c>
      <c r="I315" s="31">
        <f ca="1">IF(C315="","",I314-H315)</f>
        <v>7083577</v>
      </c>
      <c r="J315" s="32"/>
      <c r="K315" s="33"/>
      <c r="L315" s="33"/>
      <c r="M315" s="34">
        <f t="shared" ref="M315:M319" ca="1" si="343">IF(C315="","",M314)</f>
        <v>1428600</v>
      </c>
      <c r="N315" s="35">
        <f t="shared" ca="1" si="287"/>
        <v>8512177</v>
      </c>
      <c r="Q315" s="25">
        <f t="shared" ca="1" si="293"/>
        <v>10893</v>
      </c>
      <c r="R315" s="25">
        <f t="shared" ca="1" si="294"/>
        <v>59523</v>
      </c>
    </row>
    <row r="316" spans="2:18">
      <c r="B316" s="287"/>
      <c r="C316" s="36">
        <f t="shared" ca="1" si="295"/>
        <v>302</v>
      </c>
      <c r="D316" s="37">
        <f t="shared" ca="1" si="341"/>
        <v>1.83E-2</v>
      </c>
      <c r="E316" s="38">
        <f t="shared" ref="E316:E374" ca="1" si="344">IF(C316="","",F316+J316)</f>
        <v>70325</v>
      </c>
      <c r="F316" s="39">
        <f t="shared" ca="1" si="288"/>
        <v>70325</v>
      </c>
      <c r="G316" s="40">
        <f ca="1">IF(C316="","",ROUND(I315*D316/12,0))</f>
        <v>10802</v>
      </c>
      <c r="H316" s="40">
        <f t="shared" ca="1" si="342"/>
        <v>59523</v>
      </c>
      <c r="I316" s="41">
        <f ca="1">IF(C316="","",I315-H316)</f>
        <v>7024054</v>
      </c>
      <c r="J316" s="42"/>
      <c r="K316" s="43"/>
      <c r="L316" s="43"/>
      <c r="M316" s="44">
        <f t="shared" ca="1" si="343"/>
        <v>1428600</v>
      </c>
      <c r="N316" s="45">
        <f t="shared" ca="1" si="287"/>
        <v>8452654</v>
      </c>
      <c r="Q316" s="25">
        <f t="shared" ca="1" si="293"/>
        <v>10802</v>
      </c>
      <c r="R316" s="25">
        <f t="shared" ca="1" si="294"/>
        <v>59523</v>
      </c>
    </row>
    <row r="317" spans="2:18">
      <c r="B317" s="287"/>
      <c r="C317" s="36">
        <f t="shared" ca="1" si="295"/>
        <v>303</v>
      </c>
      <c r="D317" s="37">
        <f t="shared" ca="1" si="341"/>
        <v>1.83E-2</v>
      </c>
      <c r="E317" s="38">
        <f t="shared" ca="1" si="344"/>
        <v>70235</v>
      </c>
      <c r="F317" s="39">
        <f t="shared" ca="1" si="288"/>
        <v>70235</v>
      </c>
      <c r="G317" s="40">
        <f t="shared" ref="G317:G374" ca="1" si="345">IF(C317="","",ROUND(I316*D317/12,0))</f>
        <v>10712</v>
      </c>
      <c r="H317" s="40">
        <f t="shared" ca="1" si="286"/>
        <v>59523</v>
      </c>
      <c r="I317" s="41">
        <f t="shared" ref="I317:I374" ca="1" si="346">IF(C317="","",I316-H317)</f>
        <v>6964531</v>
      </c>
      <c r="J317" s="42"/>
      <c r="K317" s="43"/>
      <c r="L317" s="43"/>
      <c r="M317" s="44">
        <f t="shared" ca="1" si="343"/>
        <v>1428600</v>
      </c>
      <c r="N317" s="45">
        <f t="shared" ca="1" si="287"/>
        <v>8393131</v>
      </c>
      <c r="Q317" s="25">
        <f t="shared" ca="1" si="293"/>
        <v>10712</v>
      </c>
      <c r="R317" s="25">
        <f t="shared" ca="1" si="294"/>
        <v>59523</v>
      </c>
    </row>
    <row r="318" spans="2:18">
      <c r="B318" s="287"/>
      <c r="C318" s="36">
        <f t="shared" ca="1" si="295"/>
        <v>304</v>
      </c>
      <c r="D318" s="37">
        <f t="shared" ca="1" si="341"/>
        <v>1.83E-2</v>
      </c>
      <c r="E318" s="38">
        <f t="shared" ca="1" si="344"/>
        <v>70144</v>
      </c>
      <c r="F318" s="39">
        <f t="shared" ca="1" si="288"/>
        <v>70144</v>
      </c>
      <c r="G318" s="40">
        <f t="shared" ca="1" si="345"/>
        <v>10621</v>
      </c>
      <c r="H318" s="40">
        <f t="shared" ca="1" si="286"/>
        <v>59523</v>
      </c>
      <c r="I318" s="41">
        <f t="shared" ca="1" si="346"/>
        <v>6905008</v>
      </c>
      <c r="J318" s="42"/>
      <c r="K318" s="43"/>
      <c r="L318" s="43"/>
      <c r="M318" s="44">
        <f t="shared" ca="1" si="343"/>
        <v>1428600</v>
      </c>
      <c r="N318" s="45">
        <f t="shared" ca="1" si="287"/>
        <v>8333608</v>
      </c>
      <c r="Q318" s="25">
        <f t="shared" ca="1" si="293"/>
        <v>10621</v>
      </c>
      <c r="R318" s="25">
        <f t="shared" ca="1" si="294"/>
        <v>59523</v>
      </c>
    </row>
    <row r="319" spans="2:18">
      <c r="B319" s="287"/>
      <c r="C319" s="36">
        <f t="shared" ca="1" si="295"/>
        <v>305</v>
      </c>
      <c r="D319" s="37">
        <f t="shared" ca="1" si="341"/>
        <v>1.83E-2</v>
      </c>
      <c r="E319" s="38">
        <f t="shared" ca="1" si="344"/>
        <v>70053</v>
      </c>
      <c r="F319" s="39">
        <f t="shared" ca="1" si="288"/>
        <v>70053</v>
      </c>
      <c r="G319" s="40">
        <f t="shared" ca="1" si="345"/>
        <v>10530</v>
      </c>
      <c r="H319" s="40">
        <f t="shared" ca="1" si="286"/>
        <v>59523</v>
      </c>
      <c r="I319" s="41">
        <f t="shared" ca="1" si="346"/>
        <v>6845485</v>
      </c>
      <c r="J319" s="42"/>
      <c r="K319" s="43"/>
      <c r="L319" s="43"/>
      <c r="M319" s="44">
        <f t="shared" ca="1" si="343"/>
        <v>1428600</v>
      </c>
      <c r="N319" s="45">
        <f t="shared" ca="1" si="287"/>
        <v>8274085</v>
      </c>
      <c r="Q319" s="25">
        <f t="shared" ca="1" si="293"/>
        <v>10530</v>
      </c>
      <c r="R319" s="25">
        <f t="shared" ca="1" si="294"/>
        <v>59523</v>
      </c>
    </row>
    <row r="320" spans="2:18">
      <c r="B320" s="287"/>
      <c r="C320" s="36">
        <f t="shared" ca="1" si="295"/>
        <v>306</v>
      </c>
      <c r="D320" s="37">
        <f t="shared" ca="1" si="341"/>
        <v>1.83E-2</v>
      </c>
      <c r="E320" s="38">
        <f t="shared" ca="1" si="344"/>
        <v>154462</v>
      </c>
      <c r="F320" s="39">
        <f t="shared" ca="1" si="288"/>
        <v>69962</v>
      </c>
      <c r="G320" s="40">
        <f t="shared" ca="1" si="345"/>
        <v>10439</v>
      </c>
      <c r="H320" s="40">
        <f t="shared" ca="1" si="286"/>
        <v>59523</v>
      </c>
      <c r="I320" s="41">
        <f t="shared" ca="1" si="346"/>
        <v>6785962</v>
      </c>
      <c r="J320" s="46">
        <f t="shared" ref="J320" ca="1" si="347">IF(C320="","",K320+L320)</f>
        <v>84500</v>
      </c>
      <c r="K320" s="47">
        <f t="shared" ref="K320" ca="1" si="348">IF(C320="","",ROUND(M319*D320/2,0))</f>
        <v>13072</v>
      </c>
      <c r="L320" s="48">
        <f t="shared" ref="L320" ca="1" si="349">IF(C320="","",IF($E$5*2=C320/6,M319,L314))</f>
        <v>71428</v>
      </c>
      <c r="M320" s="44">
        <f t="shared" ref="M320" ca="1" si="350">IF(C320="","",M314-L320)</f>
        <v>1357172</v>
      </c>
      <c r="N320" s="45">
        <f t="shared" ca="1" si="287"/>
        <v>8143134</v>
      </c>
      <c r="Q320" s="25">
        <f t="shared" ca="1" si="293"/>
        <v>23511</v>
      </c>
      <c r="R320" s="25">
        <f t="shared" ca="1" si="294"/>
        <v>130951</v>
      </c>
    </row>
    <row r="321" spans="2:18">
      <c r="B321" s="287"/>
      <c r="C321" s="36">
        <f t="shared" ca="1" si="295"/>
        <v>307</v>
      </c>
      <c r="D321" s="37">
        <f t="shared" ca="1" si="341"/>
        <v>1.83E-2</v>
      </c>
      <c r="E321" s="38">
        <f t="shared" ca="1" si="344"/>
        <v>69872</v>
      </c>
      <c r="F321" s="39">
        <f t="shared" ca="1" si="288"/>
        <v>69872</v>
      </c>
      <c r="G321" s="40">
        <f t="shared" ca="1" si="345"/>
        <v>10349</v>
      </c>
      <c r="H321" s="40">
        <f t="shared" ca="1" si="286"/>
        <v>59523</v>
      </c>
      <c r="I321" s="41">
        <f t="shared" ca="1" si="346"/>
        <v>6726439</v>
      </c>
      <c r="J321" s="42"/>
      <c r="K321" s="43"/>
      <c r="L321" s="43"/>
      <c r="M321" s="44">
        <f t="shared" ref="M321:M325" ca="1" si="351">IF(C321="","",M320)</f>
        <v>1357172</v>
      </c>
      <c r="N321" s="45">
        <f t="shared" ca="1" si="287"/>
        <v>8083611</v>
      </c>
      <c r="Q321" s="25">
        <f t="shared" ca="1" si="293"/>
        <v>10349</v>
      </c>
      <c r="R321" s="25">
        <f t="shared" ca="1" si="294"/>
        <v>59523</v>
      </c>
    </row>
    <row r="322" spans="2:18">
      <c r="B322" s="287"/>
      <c r="C322" s="36">
        <f t="shared" ca="1" si="295"/>
        <v>308</v>
      </c>
      <c r="D322" s="37">
        <f t="shared" ca="1" si="341"/>
        <v>1.83E-2</v>
      </c>
      <c r="E322" s="38">
        <f t="shared" ca="1" si="344"/>
        <v>69781</v>
      </c>
      <c r="F322" s="39">
        <f t="shared" ca="1" si="288"/>
        <v>69781</v>
      </c>
      <c r="G322" s="40">
        <f t="shared" ca="1" si="345"/>
        <v>10258</v>
      </c>
      <c r="H322" s="40">
        <f t="shared" ca="1" si="286"/>
        <v>59523</v>
      </c>
      <c r="I322" s="41">
        <f t="shared" ca="1" si="346"/>
        <v>6666916</v>
      </c>
      <c r="J322" s="42"/>
      <c r="K322" s="43"/>
      <c r="L322" s="43"/>
      <c r="M322" s="44">
        <f t="shared" ca="1" si="351"/>
        <v>1357172</v>
      </c>
      <c r="N322" s="45">
        <f t="shared" ca="1" si="287"/>
        <v>8024088</v>
      </c>
      <c r="Q322" s="25">
        <f t="shared" ca="1" si="293"/>
        <v>10258</v>
      </c>
      <c r="R322" s="25">
        <f t="shared" ca="1" si="294"/>
        <v>59523</v>
      </c>
    </row>
    <row r="323" spans="2:18">
      <c r="B323" s="287"/>
      <c r="C323" s="36">
        <f t="shared" ca="1" si="295"/>
        <v>309</v>
      </c>
      <c r="D323" s="37">
        <f t="shared" ca="1" si="341"/>
        <v>1.83E-2</v>
      </c>
      <c r="E323" s="38">
        <f t="shared" ca="1" si="344"/>
        <v>69690</v>
      </c>
      <c r="F323" s="39">
        <f t="shared" ca="1" si="288"/>
        <v>69690</v>
      </c>
      <c r="G323" s="40">
        <f t="shared" ca="1" si="345"/>
        <v>10167</v>
      </c>
      <c r="H323" s="40">
        <f t="shared" ca="1" si="286"/>
        <v>59523</v>
      </c>
      <c r="I323" s="41">
        <f t="shared" ca="1" si="346"/>
        <v>6607393</v>
      </c>
      <c r="J323" s="42"/>
      <c r="K323" s="43"/>
      <c r="L323" s="43"/>
      <c r="M323" s="44">
        <f t="shared" ca="1" si="351"/>
        <v>1357172</v>
      </c>
      <c r="N323" s="45">
        <f t="shared" ca="1" si="287"/>
        <v>7964565</v>
      </c>
      <c r="Q323" s="25">
        <f t="shared" ca="1" si="293"/>
        <v>10167</v>
      </c>
      <c r="R323" s="25">
        <f t="shared" ca="1" si="294"/>
        <v>59523</v>
      </c>
    </row>
    <row r="324" spans="2:18">
      <c r="B324" s="287"/>
      <c r="C324" s="36">
        <f t="shared" ca="1" si="295"/>
        <v>310</v>
      </c>
      <c r="D324" s="37">
        <f t="shared" ca="1" si="341"/>
        <v>1.83E-2</v>
      </c>
      <c r="E324" s="38">
        <f t="shared" ca="1" si="344"/>
        <v>69599</v>
      </c>
      <c r="F324" s="39">
        <f t="shared" ca="1" si="288"/>
        <v>69599</v>
      </c>
      <c r="G324" s="40">
        <f t="shared" ca="1" si="345"/>
        <v>10076</v>
      </c>
      <c r="H324" s="40">
        <f t="shared" ca="1" si="286"/>
        <v>59523</v>
      </c>
      <c r="I324" s="41">
        <f t="shared" ca="1" si="346"/>
        <v>6547870</v>
      </c>
      <c r="J324" s="42"/>
      <c r="K324" s="43"/>
      <c r="L324" s="43"/>
      <c r="M324" s="44">
        <f t="shared" ca="1" si="351"/>
        <v>1357172</v>
      </c>
      <c r="N324" s="45">
        <f t="shared" ca="1" si="287"/>
        <v>7905042</v>
      </c>
      <c r="Q324" s="25">
        <f t="shared" ca="1" si="293"/>
        <v>10076</v>
      </c>
      <c r="R324" s="25">
        <f t="shared" ca="1" si="294"/>
        <v>59523</v>
      </c>
    </row>
    <row r="325" spans="2:18">
      <c r="B325" s="287"/>
      <c r="C325" s="36">
        <f t="shared" ca="1" si="295"/>
        <v>311</v>
      </c>
      <c r="D325" s="37">
        <f t="shared" ca="1" si="341"/>
        <v>1.83E-2</v>
      </c>
      <c r="E325" s="38">
        <f t="shared" ca="1" si="344"/>
        <v>69509</v>
      </c>
      <c r="F325" s="39">
        <f t="shared" ca="1" si="288"/>
        <v>69509</v>
      </c>
      <c r="G325" s="40">
        <f t="shared" ca="1" si="345"/>
        <v>9986</v>
      </c>
      <c r="H325" s="40">
        <f t="shared" ca="1" si="286"/>
        <v>59523</v>
      </c>
      <c r="I325" s="41">
        <f t="shared" ca="1" si="346"/>
        <v>6488347</v>
      </c>
      <c r="J325" s="42"/>
      <c r="K325" s="43"/>
      <c r="L325" s="43"/>
      <c r="M325" s="44">
        <f t="shared" ca="1" si="351"/>
        <v>1357172</v>
      </c>
      <c r="N325" s="45">
        <f t="shared" ca="1" si="287"/>
        <v>7845519</v>
      </c>
      <c r="Q325" s="25">
        <f t="shared" ca="1" si="293"/>
        <v>9986</v>
      </c>
      <c r="R325" s="25">
        <f t="shared" ca="1" si="294"/>
        <v>59523</v>
      </c>
    </row>
    <row r="326" spans="2:18">
      <c r="B326" s="288"/>
      <c r="C326" s="49">
        <f t="shared" ca="1" si="295"/>
        <v>312</v>
      </c>
      <c r="D326" s="50">
        <f ca="1">IF(C326="","",VLOOKUP(C326/12,$H$3:$J$9,3,TRUE))</f>
        <v>1.83E-2</v>
      </c>
      <c r="E326" s="51">
        <f t="shared" ca="1" si="344"/>
        <v>153264</v>
      </c>
      <c r="F326" s="52">
        <f t="shared" ca="1" si="288"/>
        <v>69418</v>
      </c>
      <c r="G326" s="53">
        <f t="shared" ca="1" si="345"/>
        <v>9895</v>
      </c>
      <c r="H326" s="53">
        <f t="shared" ref="H326" ca="1" si="352">IF(C326="","",IF($E$5*12=C326,I325,H325))</f>
        <v>59523</v>
      </c>
      <c r="I326" s="54">
        <f t="shared" ca="1" si="346"/>
        <v>6428824</v>
      </c>
      <c r="J326" s="52">
        <f t="shared" ref="J326" ca="1" si="353">IF(C326="","",K326+L326)</f>
        <v>83846</v>
      </c>
      <c r="K326" s="56">
        <f t="shared" ref="K326" ca="1" si="354">IF(C326="","",ROUND(M320*D326/2,0))</f>
        <v>12418</v>
      </c>
      <c r="L326" s="57">
        <f t="shared" ref="L326" ca="1" si="355">IF(C326="","",IF($E$5*2=C326/6,M325,L320))</f>
        <v>71428</v>
      </c>
      <c r="M326" s="58">
        <f t="shared" ref="M326" ca="1" si="356">IF(C326="","",M320-L326)</f>
        <v>1285744</v>
      </c>
      <c r="N326" s="59">
        <f t="shared" ca="1" si="287"/>
        <v>7714568</v>
      </c>
      <c r="Q326" s="25">
        <f t="shared" ca="1" si="293"/>
        <v>22313</v>
      </c>
      <c r="R326" s="25">
        <f t="shared" ca="1" si="294"/>
        <v>130951</v>
      </c>
    </row>
    <row r="327" spans="2:18">
      <c r="B327" s="286" t="str">
        <f ca="1">IF(C327="","",C338/12&amp;"年目")</f>
        <v>27年目</v>
      </c>
      <c r="C327" s="26">
        <f t="shared" ca="1" si="295"/>
        <v>313</v>
      </c>
      <c r="D327" s="27">
        <f t="shared" ref="D327:D337" ca="1" si="357">D328</f>
        <v>1.83E-2</v>
      </c>
      <c r="E327" s="28">
        <f t="shared" ca="1" si="344"/>
        <v>69327</v>
      </c>
      <c r="F327" s="29">
        <f t="shared" ca="1" si="288"/>
        <v>69327</v>
      </c>
      <c r="G327" s="30">
        <f t="shared" ca="1" si="345"/>
        <v>9804</v>
      </c>
      <c r="H327" s="30">
        <f t="shared" ref="H327:H328" ca="1" si="358">IF(C327="","",H326)</f>
        <v>59523</v>
      </c>
      <c r="I327" s="31">
        <f t="shared" ca="1" si="346"/>
        <v>6369301</v>
      </c>
      <c r="J327" s="32"/>
      <c r="K327" s="33"/>
      <c r="L327" s="33"/>
      <c r="M327" s="34">
        <f t="shared" ref="M327:M331" ca="1" si="359">IF(C327="","",M326)</f>
        <v>1285744</v>
      </c>
      <c r="N327" s="35">
        <f t="shared" ca="1" si="287"/>
        <v>7655045</v>
      </c>
      <c r="Q327" s="25">
        <f t="shared" ca="1" si="293"/>
        <v>9804</v>
      </c>
      <c r="R327" s="25">
        <f t="shared" ca="1" si="294"/>
        <v>59523</v>
      </c>
    </row>
    <row r="328" spans="2:18">
      <c r="B328" s="287"/>
      <c r="C328" s="36">
        <f t="shared" ca="1" si="295"/>
        <v>314</v>
      </c>
      <c r="D328" s="37">
        <f t="shared" ca="1" si="357"/>
        <v>1.83E-2</v>
      </c>
      <c r="E328" s="38">
        <f t="shared" ca="1" si="344"/>
        <v>69236</v>
      </c>
      <c r="F328" s="39">
        <f t="shared" ca="1" si="288"/>
        <v>69236</v>
      </c>
      <c r="G328" s="40">
        <f t="shared" ca="1" si="345"/>
        <v>9713</v>
      </c>
      <c r="H328" s="40">
        <f t="shared" ca="1" si="358"/>
        <v>59523</v>
      </c>
      <c r="I328" s="41">
        <f t="shared" ca="1" si="346"/>
        <v>6309778</v>
      </c>
      <c r="J328" s="42"/>
      <c r="K328" s="43"/>
      <c r="L328" s="43"/>
      <c r="M328" s="44">
        <f t="shared" ca="1" si="359"/>
        <v>1285744</v>
      </c>
      <c r="N328" s="45">
        <f t="shared" ca="1" si="287"/>
        <v>7595522</v>
      </c>
      <c r="Q328" s="25">
        <f t="shared" ca="1" si="293"/>
        <v>9713</v>
      </c>
      <c r="R328" s="25">
        <f t="shared" ca="1" si="294"/>
        <v>59523</v>
      </c>
    </row>
    <row r="329" spans="2:18">
      <c r="B329" s="287"/>
      <c r="C329" s="36">
        <f t="shared" ca="1" si="295"/>
        <v>315</v>
      </c>
      <c r="D329" s="37">
        <f t="shared" ca="1" si="357"/>
        <v>1.83E-2</v>
      </c>
      <c r="E329" s="38">
        <f t="shared" ca="1" si="344"/>
        <v>69145</v>
      </c>
      <c r="F329" s="39">
        <f t="shared" ca="1" si="288"/>
        <v>69145</v>
      </c>
      <c r="G329" s="40">
        <f t="shared" ca="1" si="345"/>
        <v>9622</v>
      </c>
      <c r="H329" s="40">
        <f t="shared" ca="1" si="286"/>
        <v>59523</v>
      </c>
      <c r="I329" s="41">
        <f t="shared" ca="1" si="346"/>
        <v>6250255</v>
      </c>
      <c r="J329" s="42"/>
      <c r="K329" s="43"/>
      <c r="L329" s="43"/>
      <c r="M329" s="44">
        <f t="shared" ca="1" si="359"/>
        <v>1285744</v>
      </c>
      <c r="N329" s="45">
        <f t="shared" ca="1" si="287"/>
        <v>7535999</v>
      </c>
      <c r="Q329" s="25">
        <f t="shared" ca="1" si="293"/>
        <v>9622</v>
      </c>
      <c r="R329" s="25">
        <f t="shared" ca="1" si="294"/>
        <v>59523</v>
      </c>
    </row>
    <row r="330" spans="2:18">
      <c r="B330" s="287"/>
      <c r="C330" s="36">
        <f t="shared" ca="1" si="295"/>
        <v>316</v>
      </c>
      <c r="D330" s="37">
        <f t="shared" ca="1" si="357"/>
        <v>1.83E-2</v>
      </c>
      <c r="E330" s="38">
        <f t="shared" ca="1" si="344"/>
        <v>69055</v>
      </c>
      <c r="F330" s="39">
        <f t="shared" ca="1" si="288"/>
        <v>69055</v>
      </c>
      <c r="G330" s="40">
        <f t="shared" ca="1" si="345"/>
        <v>9532</v>
      </c>
      <c r="H330" s="40">
        <f t="shared" ca="1" si="286"/>
        <v>59523</v>
      </c>
      <c r="I330" s="41">
        <f t="shared" ca="1" si="346"/>
        <v>6190732</v>
      </c>
      <c r="J330" s="42"/>
      <c r="K330" s="43"/>
      <c r="L330" s="43"/>
      <c r="M330" s="44">
        <f t="shared" ca="1" si="359"/>
        <v>1285744</v>
      </c>
      <c r="N330" s="45">
        <f t="shared" ca="1" si="287"/>
        <v>7476476</v>
      </c>
      <c r="Q330" s="25">
        <f t="shared" ca="1" si="293"/>
        <v>9532</v>
      </c>
      <c r="R330" s="25">
        <f t="shared" ca="1" si="294"/>
        <v>59523</v>
      </c>
    </row>
    <row r="331" spans="2:18">
      <c r="B331" s="287"/>
      <c r="C331" s="36">
        <f t="shared" ca="1" si="295"/>
        <v>317</v>
      </c>
      <c r="D331" s="37">
        <f t="shared" ca="1" si="357"/>
        <v>1.83E-2</v>
      </c>
      <c r="E331" s="38">
        <f t="shared" ca="1" si="344"/>
        <v>68964</v>
      </c>
      <c r="F331" s="39">
        <f t="shared" ca="1" si="288"/>
        <v>68964</v>
      </c>
      <c r="G331" s="40">
        <f t="shared" ca="1" si="345"/>
        <v>9441</v>
      </c>
      <c r="H331" s="40">
        <f t="shared" ca="1" si="286"/>
        <v>59523</v>
      </c>
      <c r="I331" s="41">
        <f t="shared" ca="1" si="346"/>
        <v>6131209</v>
      </c>
      <c r="J331" s="42"/>
      <c r="K331" s="43"/>
      <c r="L331" s="43"/>
      <c r="M331" s="44">
        <f t="shared" ca="1" si="359"/>
        <v>1285744</v>
      </c>
      <c r="N331" s="45">
        <f t="shared" ca="1" si="287"/>
        <v>7416953</v>
      </c>
      <c r="Q331" s="25">
        <f t="shared" ca="1" si="293"/>
        <v>9441</v>
      </c>
      <c r="R331" s="25">
        <f t="shared" ca="1" si="294"/>
        <v>59523</v>
      </c>
    </row>
    <row r="332" spans="2:18">
      <c r="B332" s="287"/>
      <c r="C332" s="36">
        <f t="shared" ca="1" si="295"/>
        <v>318</v>
      </c>
      <c r="D332" s="37">
        <f t="shared" ca="1" si="357"/>
        <v>1.83E-2</v>
      </c>
      <c r="E332" s="38">
        <f t="shared" ca="1" si="344"/>
        <v>152066</v>
      </c>
      <c r="F332" s="39">
        <f t="shared" ca="1" si="288"/>
        <v>68873</v>
      </c>
      <c r="G332" s="40">
        <f t="shared" ca="1" si="345"/>
        <v>9350</v>
      </c>
      <c r="H332" s="40">
        <f t="shared" ca="1" si="286"/>
        <v>59523</v>
      </c>
      <c r="I332" s="41">
        <f t="shared" ca="1" si="346"/>
        <v>6071686</v>
      </c>
      <c r="J332" s="46">
        <f t="shared" ref="J332" ca="1" si="360">IF(C332="","",K332+L332)</f>
        <v>83193</v>
      </c>
      <c r="K332" s="47">
        <f t="shared" ref="K332" ca="1" si="361">IF(C332="","",ROUND(M331*D332/2,0))</f>
        <v>11765</v>
      </c>
      <c r="L332" s="48">
        <f t="shared" ref="L332" ca="1" si="362">IF(C332="","",IF($E$5*2=C332/6,M331,L326))</f>
        <v>71428</v>
      </c>
      <c r="M332" s="44">
        <f t="shared" ref="M332" ca="1" si="363">IF(C332="","",M326-L332)</f>
        <v>1214316</v>
      </c>
      <c r="N332" s="45">
        <f t="shared" ca="1" si="287"/>
        <v>7286002</v>
      </c>
      <c r="Q332" s="25">
        <f t="shared" ca="1" si="293"/>
        <v>21115</v>
      </c>
      <c r="R332" s="25">
        <f t="shared" ca="1" si="294"/>
        <v>130951</v>
      </c>
    </row>
    <row r="333" spans="2:18">
      <c r="B333" s="287"/>
      <c r="C333" s="36">
        <f t="shared" ca="1" si="295"/>
        <v>319</v>
      </c>
      <c r="D333" s="37">
        <f t="shared" ca="1" si="357"/>
        <v>1.83E-2</v>
      </c>
      <c r="E333" s="38">
        <f t="shared" ca="1" si="344"/>
        <v>68782</v>
      </c>
      <c r="F333" s="39">
        <f t="shared" ca="1" si="288"/>
        <v>68782</v>
      </c>
      <c r="G333" s="40">
        <f t="shared" ca="1" si="345"/>
        <v>9259</v>
      </c>
      <c r="H333" s="40">
        <f t="shared" ca="1" si="286"/>
        <v>59523</v>
      </c>
      <c r="I333" s="41">
        <f t="shared" ca="1" si="346"/>
        <v>6012163</v>
      </c>
      <c r="J333" s="42"/>
      <c r="K333" s="43"/>
      <c r="L333" s="43"/>
      <c r="M333" s="44">
        <f t="shared" ref="M333:M337" ca="1" si="364">IF(C333="","",M332)</f>
        <v>1214316</v>
      </c>
      <c r="N333" s="45">
        <f t="shared" ca="1" si="287"/>
        <v>7226479</v>
      </c>
      <c r="Q333" s="25">
        <f t="shared" ca="1" si="293"/>
        <v>9259</v>
      </c>
      <c r="R333" s="25">
        <f t="shared" ca="1" si="294"/>
        <v>59523</v>
      </c>
    </row>
    <row r="334" spans="2:18">
      <c r="B334" s="287"/>
      <c r="C334" s="36">
        <f t="shared" ca="1" si="295"/>
        <v>320</v>
      </c>
      <c r="D334" s="37">
        <f t="shared" ca="1" si="357"/>
        <v>1.83E-2</v>
      </c>
      <c r="E334" s="38">
        <f t="shared" ca="1" si="344"/>
        <v>68692</v>
      </c>
      <c r="F334" s="39">
        <f t="shared" ca="1" si="288"/>
        <v>68692</v>
      </c>
      <c r="G334" s="40">
        <f t="shared" ca="1" si="345"/>
        <v>9169</v>
      </c>
      <c r="H334" s="40">
        <f t="shared" ca="1" si="286"/>
        <v>59523</v>
      </c>
      <c r="I334" s="41">
        <f t="shared" ca="1" si="346"/>
        <v>5952640</v>
      </c>
      <c r="J334" s="42"/>
      <c r="K334" s="43"/>
      <c r="L334" s="43"/>
      <c r="M334" s="44">
        <f t="shared" ca="1" si="364"/>
        <v>1214316</v>
      </c>
      <c r="N334" s="45">
        <f t="shared" ca="1" si="287"/>
        <v>7166956</v>
      </c>
      <c r="Q334" s="25">
        <f t="shared" ca="1" si="293"/>
        <v>9169</v>
      </c>
      <c r="R334" s="25">
        <f t="shared" ca="1" si="294"/>
        <v>59523</v>
      </c>
    </row>
    <row r="335" spans="2:18">
      <c r="B335" s="287"/>
      <c r="C335" s="36">
        <f t="shared" ca="1" si="295"/>
        <v>321</v>
      </c>
      <c r="D335" s="37">
        <f t="shared" ca="1" si="357"/>
        <v>1.83E-2</v>
      </c>
      <c r="E335" s="38">
        <f t="shared" ca="1" si="344"/>
        <v>68601</v>
      </c>
      <c r="F335" s="39">
        <f t="shared" ca="1" si="288"/>
        <v>68601</v>
      </c>
      <c r="G335" s="40">
        <f t="shared" ca="1" si="345"/>
        <v>9078</v>
      </c>
      <c r="H335" s="40">
        <f t="shared" ref="H335:H397" ca="1" si="365">IF(C335="","",H334)</f>
        <v>59523</v>
      </c>
      <c r="I335" s="41">
        <f t="shared" ca="1" si="346"/>
        <v>5893117</v>
      </c>
      <c r="J335" s="42"/>
      <c r="K335" s="43"/>
      <c r="L335" s="43"/>
      <c r="M335" s="44">
        <f t="shared" ca="1" si="364"/>
        <v>1214316</v>
      </c>
      <c r="N335" s="45">
        <f t="shared" ref="N335:N398" ca="1" si="366">IF(C335="","",I335+M335)</f>
        <v>7107433</v>
      </c>
      <c r="Q335" s="25">
        <f t="shared" ca="1" si="293"/>
        <v>9078</v>
      </c>
      <c r="R335" s="25">
        <f t="shared" ca="1" si="294"/>
        <v>59523</v>
      </c>
    </row>
    <row r="336" spans="2:18">
      <c r="B336" s="287"/>
      <c r="C336" s="36">
        <f t="shared" ca="1" si="295"/>
        <v>322</v>
      </c>
      <c r="D336" s="37">
        <f t="shared" ca="1" si="357"/>
        <v>1.83E-2</v>
      </c>
      <c r="E336" s="38">
        <f t="shared" ca="1" si="344"/>
        <v>68510</v>
      </c>
      <c r="F336" s="39">
        <f t="shared" ref="F336:F399" ca="1" si="367">IF(C336="","",G336+H336)</f>
        <v>68510</v>
      </c>
      <c r="G336" s="40">
        <f t="shared" ca="1" si="345"/>
        <v>8987</v>
      </c>
      <c r="H336" s="40">
        <f t="shared" ca="1" si="365"/>
        <v>59523</v>
      </c>
      <c r="I336" s="41">
        <f t="shared" ca="1" si="346"/>
        <v>5833594</v>
      </c>
      <c r="J336" s="42"/>
      <c r="K336" s="43"/>
      <c r="L336" s="43"/>
      <c r="M336" s="44">
        <f t="shared" ca="1" si="364"/>
        <v>1214316</v>
      </c>
      <c r="N336" s="45">
        <f t="shared" ca="1" si="366"/>
        <v>7047910</v>
      </c>
      <c r="Q336" s="25">
        <f t="shared" ref="Q336:Q399" ca="1" si="368">IF(C336="","",G336+K336)</f>
        <v>8987</v>
      </c>
      <c r="R336" s="25">
        <f t="shared" ref="R336:R399" ca="1" si="369">IF(C336="","",H336+L336)</f>
        <v>59523</v>
      </c>
    </row>
    <row r="337" spans="2:18">
      <c r="B337" s="287"/>
      <c r="C337" s="36">
        <f t="shared" ref="C337:C400" ca="1" si="370">IF(C336="","",IF($E$5*12&lt;C336+1,"",C336+1))</f>
        <v>323</v>
      </c>
      <c r="D337" s="37">
        <f t="shared" ca="1" si="357"/>
        <v>1.83E-2</v>
      </c>
      <c r="E337" s="38">
        <f t="shared" ca="1" si="344"/>
        <v>68419</v>
      </c>
      <c r="F337" s="39">
        <f t="shared" ca="1" si="367"/>
        <v>68419</v>
      </c>
      <c r="G337" s="40">
        <f t="shared" ca="1" si="345"/>
        <v>8896</v>
      </c>
      <c r="H337" s="40">
        <f t="shared" ca="1" si="365"/>
        <v>59523</v>
      </c>
      <c r="I337" s="41">
        <f t="shared" ca="1" si="346"/>
        <v>5774071</v>
      </c>
      <c r="J337" s="42"/>
      <c r="K337" s="43"/>
      <c r="L337" s="43"/>
      <c r="M337" s="44">
        <f t="shared" ca="1" si="364"/>
        <v>1214316</v>
      </c>
      <c r="N337" s="45">
        <f t="shared" ca="1" si="366"/>
        <v>6988387</v>
      </c>
      <c r="Q337" s="25">
        <f t="shared" ca="1" si="368"/>
        <v>8896</v>
      </c>
      <c r="R337" s="25">
        <f t="shared" ca="1" si="369"/>
        <v>59523</v>
      </c>
    </row>
    <row r="338" spans="2:18">
      <c r="B338" s="288"/>
      <c r="C338" s="49">
        <f t="shared" ca="1" si="370"/>
        <v>324</v>
      </c>
      <c r="D338" s="50">
        <f ca="1">IF(C338="","",VLOOKUP(C338/12,$H$3:$J$9,3,TRUE))</f>
        <v>1.83E-2</v>
      </c>
      <c r="E338" s="51">
        <f t="shared" ca="1" si="344"/>
        <v>150867</v>
      </c>
      <c r="F338" s="52">
        <f t="shared" ca="1" si="367"/>
        <v>68328</v>
      </c>
      <c r="G338" s="53">
        <f t="shared" ca="1" si="345"/>
        <v>8805</v>
      </c>
      <c r="H338" s="53">
        <f t="shared" ref="H338" ca="1" si="371">IF(C338="","",IF($E$5*12=C338,I337,H337))</f>
        <v>59523</v>
      </c>
      <c r="I338" s="54">
        <f t="shared" ca="1" si="346"/>
        <v>5714548</v>
      </c>
      <c r="J338" s="52">
        <f t="shared" ref="J338" ca="1" si="372">IF(C338="","",K338+L338)</f>
        <v>82539</v>
      </c>
      <c r="K338" s="56">
        <f t="shared" ref="K338" ca="1" si="373">IF(C338="","",ROUND(M332*D338/2,0))</f>
        <v>11111</v>
      </c>
      <c r="L338" s="57">
        <f t="shared" ref="L338" ca="1" si="374">IF(C338="","",IF($E$5*2=C338/6,M337,L332))</f>
        <v>71428</v>
      </c>
      <c r="M338" s="58">
        <f t="shared" ref="M338" ca="1" si="375">IF(C338="","",M332-L338)</f>
        <v>1142888</v>
      </c>
      <c r="N338" s="59">
        <f t="shared" ca="1" si="366"/>
        <v>6857436</v>
      </c>
      <c r="Q338" s="25">
        <f t="shared" ca="1" si="368"/>
        <v>19916</v>
      </c>
      <c r="R338" s="25">
        <f t="shared" ca="1" si="369"/>
        <v>130951</v>
      </c>
    </row>
    <row r="339" spans="2:18">
      <c r="B339" s="286" t="str">
        <f ca="1">IF(C339="","",C350/12&amp;"年目")</f>
        <v>28年目</v>
      </c>
      <c r="C339" s="26">
        <f t="shared" ca="1" si="370"/>
        <v>325</v>
      </c>
      <c r="D339" s="27">
        <f t="shared" ref="D339:D349" ca="1" si="376">D340</f>
        <v>1.83E-2</v>
      </c>
      <c r="E339" s="28">
        <f t="shared" ca="1" si="344"/>
        <v>68238</v>
      </c>
      <c r="F339" s="29">
        <f t="shared" ca="1" si="367"/>
        <v>68238</v>
      </c>
      <c r="G339" s="30">
        <f t="shared" ca="1" si="345"/>
        <v>8715</v>
      </c>
      <c r="H339" s="30">
        <f t="shared" ref="H339:H340" ca="1" si="377">IF(C339="","",H338)</f>
        <v>59523</v>
      </c>
      <c r="I339" s="31">
        <f t="shared" ca="1" si="346"/>
        <v>5655025</v>
      </c>
      <c r="J339" s="32"/>
      <c r="K339" s="33"/>
      <c r="L339" s="33"/>
      <c r="M339" s="34">
        <f t="shared" ref="M339:M343" ca="1" si="378">IF(C339="","",M338)</f>
        <v>1142888</v>
      </c>
      <c r="N339" s="35">
        <f t="shared" ca="1" si="366"/>
        <v>6797913</v>
      </c>
      <c r="Q339" s="25">
        <f t="shared" ca="1" si="368"/>
        <v>8715</v>
      </c>
      <c r="R339" s="25">
        <f t="shared" ca="1" si="369"/>
        <v>59523</v>
      </c>
    </row>
    <row r="340" spans="2:18">
      <c r="B340" s="287"/>
      <c r="C340" s="36">
        <f t="shared" ca="1" si="370"/>
        <v>326</v>
      </c>
      <c r="D340" s="37">
        <f t="shared" ca="1" si="376"/>
        <v>1.83E-2</v>
      </c>
      <c r="E340" s="38">
        <f t="shared" ca="1" si="344"/>
        <v>68147</v>
      </c>
      <c r="F340" s="39">
        <f t="shared" ca="1" si="367"/>
        <v>68147</v>
      </c>
      <c r="G340" s="40">
        <f t="shared" ca="1" si="345"/>
        <v>8624</v>
      </c>
      <c r="H340" s="40">
        <f t="shared" ca="1" si="377"/>
        <v>59523</v>
      </c>
      <c r="I340" s="41">
        <f t="shared" ca="1" si="346"/>
        <v>5595502</v>
      </c>
      <c r="J340" s="42"/>
      <c r="K340" s="43"/>
      <c r="L340" s="43"/>
      <c r="M340" s="44">
        <f t="shared" ca="1" si="378"/>
        <v>1142888</v>
      </c>
      <c r="N340" s="45">
        <f t="shared" ca="1" si="366"/>
        <v>6738390</v>
      </c>
      <c r="Q340" s="25">
        <f t="shared" ca="1" si="368"/>
        <v>8624</v>
      </c>
      <c r="R340" s="25">
        <f t="shared" ca="1" si="369"/>
        <v>59523</v>
      </c>
    </row>
    <row r="341" spans="2:18">
      <c r="B341" s="287"/>
      <c r="C341" s="36">
        <f t="shared" ca="1" si="370"/>
        <v>327</v>
      </c>
      <c r="D341" s="37">
        <f t="shared" ca="1" si="376"/>
        <v>1.83E-2</v>
      </c>
      <c r="E341" s="38">
        <f t="shared" ca="1" si="344"/>
        <v>68056</v>
      </c>
      <c r="F341" s="39">
        <f t="shared" ca="1" si="367"/>
        <v>68056</v>
      </c>
      <c r="G341" s="40">
        <f t="shared" ca="1" si="345"/>
        <v>8533</v>
      </c>
      <c r="H341" s="40">
        <f t="shared" ca="1" si="365"/>
        <v>59523</v>
      </c>
      <c r="I341" s="41">
        <f t="shared" ca="1" si="346"/>
        <v>5535979</v>
      </c>
      <c r="J341" s="42"/>
      <c r="K341" s="43"/>
      <c r="L341" s="43"/>
      <c r="M341" s="44">
        <f t="shared" ca="1" si="378"/>
        <v>1142888</v>
      </c>
      <c r="N341" s="45">
        <f t="shared" ca="1" si="366"/>
        <v>6678867</v>
      </c>
      <c r="Q341" s="25">
        <f t="shared" ca="1" si="368"/>
        <v>8533</v>
      </c>
      <c r="R341" s="25">
        <f t="shared" ca="1" si="369"/>
        <v>59523</v>
      </c>
    </row>
    <row r="342" spans="2:18">
      <c r="B342" s="287"/>
      <c r="C342" s="36">
        <f t="shared" ca="1" si="370"/>
        <v>328</v>
      </c>
      <c r="D342" s="37">
        <f t="shared" ca="1" si="376"/>
        <v>1.83E-2</v>
      </c>
      <c r="E342" s="38">
        <f t="shared" ca="1" si="344"/>
        <v>67965</v>
      </c>
      <c r="F342" s="39">
        <f t="shared" ca="1" si="367"/>
        <v>67965</v>
      </c>
      <c r="G342" s="40">
        <f t="shared" ca="1" si="345"/>
        <v>8442</v>
      </c>
      <c r="H342" s="40">
        <f t="shared" ca="1" si="365"/>
        <v>59523</v>
      </c>
      <c r="I342" s="41">
        <f t="shared" ca="1" si="346"/>
        <v>5476456</v>
      </c>
      <c r="J342" s="42"/>
      <c r="K342" s="43"/>
      <c r="L342" s="43"/>
      <c r="M342" s="44">
        <f t="shared" ca="1" si="378"/>
        <v>1142888</v>
      </c>
      <c r="N342" s="45">
        <f t="shared" ca="1" si="366"/>
        <v>6619344</v>
      </c>
      <c r="Q342" s="25">
        <f t="shared" ca="1" si="368"/>
        <v>8442</v>
      </c>
      <c r="R342" s="25">
        <f t="shared" ca="1" si="369"/>
        <v>59523</v>
      </c>
    </row>
    <row r="343" spans="2:18">
      <c r="B343" s="287"/>
      <c r="C343" s="36">
        <f t="shared" ca="1" si="370"/>
        <v>329</v>
      </c>
      <c r="D343" s="37">
        <f t="shared" ca="1" si="376"/>
        <v>1.83E-2</v>
      </c>
      <c r="E343" s="38">
        <f t="shared" ca="1" si="344"/>
        <v>67875</v>
      </c>
      <c r="F343" s="39">
        <f t="shared" ca="1" si="367"/>
        <v>67875</v>
      </c>
      <c r="G343" s="40">
        <f t="shared" ca="1" si="345"/>
        <v>8352</v>
      </c>
      <c r="H343" s="40">
        <f t="shared" ca="1" si="365"/>
        <v>59523</v>
      </c>
      <c r="I343" s="41">
        <f t="shared" ca="1" si="346"/>
        <v>5416933</v>
      </c>
      <c r="J343" s="42"/>
      <c r="K343" s="43"/>
      <c r="L343" s="43"/>
      <c r="M343" s="44">
        <f t="shared" ca="1" si="378"/>
        <v>1142888</v>
      </c>
      <c r="N343" s="45">
        <f t="shared" ca="1" si="366"/>
        <v>6559821</v>
      </c>
      <c r="Q343" s="25">
        <f t="shared" ca="1" si="368"/>
        <v>8352</v>
      </c>
      <c r="R343" s="25">
        <f t="shared" ca="1" si="369"/>
        <v>59523</v>
      </c>
    </row>
    <row r="344" spans="2:18">
      <c r="B344" s="287"/>
      <c r="C344" s="36">
        <f t="shared" ca="1" si="370"/>
        <v>330</v>
      </c>
      <c r="D344" s="37">
        <f t="shared" ca="1" si="376"/>
        <v>1.83E-2</v>
      </c>
      <c r="E344" s="38">
        <f t="shared" ca="1" si="344"/>
        <v>149669</v>
      </c>
      <c r="F344" s="39">
        <f t="shared" ca="1" si="367"/>
        <v>67784</v>
      </c>
      <c r="G344" s="40">
        <f t="shared" ca="1" si="345"/>
        <v>8261</v>
      </c>
      <c r="H344" s="40">
        <f t="shared" ca="1" si="365"/>
        <v>59523</v>
      </c>
      <c r="I344" s="41">
        <f t="shared" ca="1" si="346"/>
        <v>5357410</v>
      </c>
      <c r="J344" s="46">
        <f t="shared" ref="J344" ca="1" si="379">IF(C344="","",K344+L344)</f>
        <v>81885</v>
      </c>
      <c r="K344" s="47">
        <f t="shared" ref="K344" ca="1" si="380">IF(C344="","",ROUND(M343*D344/2,0))</f>
        <v>10457</v>
      </c>
      <c r="L344" s="48">
        <f t="shared" ref="L344" ca="1" si="381">IF(C344="","",IF($E$5*2=C344/6,M343,L338))</f>
        <v>71428</v>
      </c>
      <c r="M344" s="44">
        <f t="shared" ref="M344" ca="1" si="382">IF(C344="","",M338-L344)</f>
        <v>1071460</v>
      </c>
      <c r="N344" s="45">
        <f t="shared" ca="1" si="366"/>
        <v>6428870</v>
      </c>
      <c r="Q344" s="25">
        <f t="shared" ca="1" si="368"/>
        <v>18718</v>
      </c>
      <c r="R344" s="25">
        <f t="shared" ca="1" si="369"/>
        <v>130951</v>
      </c>
    </row>
    <row r="345" spans="2:18">
      <c r="B345" s="287"/>
      <c r="C345" s="36">
        <f t="shared" ca="1" si="370"/>
        <v>331</v>
      </c>
      <c r="D345" s="37">
        <f t="shared" ca="1" si="376"/>
        <v>1.83E-2</v>
      </c>
      <c r="E345" s="38">
        <f t="shared" ca="1" si="344"/>
        <v>67693</v>
      </c>
      <c r="F345" s="39">
        <f t="shared" ca="1" si="367"/>
        <v>67693</v>
      </c>
      <c r="G345" s="40">
        <f t="shared" ca="1" si="345"/>
        <v>8170</v>
      </c>
      <c r="H345" s="40">
        <f t="shared" ca="1" si="365"/>
        <v>59523</v>
      </c>
      <c r="I345" s="41">
        <f t="shared" ca="1" si="346"/>
        <v>5297887</v>
      </c>
      <c r="J345" s="42"/>
      <c r="K345" s="43"/>
      <c r="L345" s="43"/>
      <c r="M345" s="44">
        <f t="shared" ref="M345:M349" ca="1" si="383">IF(C345="","",M344)</f>
        <v>1071460</v>
      </c>
      <c r="N345" s="45">
        <f t="shared" ca="1" si="366"/>
        <v>6369347</v>
      </c>
      <c r="Q345" s="25">
        <f t="shared" ca="1" si="368"/>
        <v>8170</v>
      </c>
      <c r="R345" s="25">
        <f t="shared" ca="1" si="369"/>
        <v>59523</v>
      </c>
    </row>
    <row r="346" spans="2:18">
      <c r="B346" s="287"/>
      <c r="C346" s="36">
        <f t="shared" ca="1" si="370"/>
        <v>332</v>
      </c>
      <c r="D346" s="37">
        <f t="shared" ca="1" si="376"/>
        <v>1.83E-2</v>
      </c>
      <c r="E346" s="38">
        <f t="shared" ca="1" si="344"/>
        <v>67602</v>
      </c>
      <c r="F346" s="39">
        <f t="shared" ca="1" si="367"/>
        <v>67602</v>
      </c>
      <c r="G346" s="40">
        <f t="shared" ca="1" si="345"/>
        <v>8079</v>
      </c>
      <c r="H346" s="40">
        <f t="shared" ca="1" si="365"/>
        <v>59523</v>
      </c>
      <c r="I346" s="41">
        <f t="shared" ca="1" si="346"/>
        <v>5238364</v>
      </c>
      <c r="J346" s="42"/>
      <c r="K346" s="43"/>
      <c r="L346" s="43"/>
      <c r="M346" s="44">
        <f t="shared" ca="1" si="383"/>
        <v>1071460</v>
      </c>
      <c r="N346" s="45">
        <f t="shared" ca="1" si="366"/>
        <v>6309824</v>
      </c>
      <c r="Q346" s="25">
        <f t="shared" ca="1" si="368"/>
        <v>8079</v>
      </c>
      <c r="R346" s="25">
        <f t="shared" ca="1" si="369"/>
        <v>59523</v>
      </c>
    </row>
    <row r="347" spans="2:18">
      <c r="B347" s="287"/>
      <c r="C347" s="36">
        <f t="shared" ca="1" si="370"/>
        <v>333</v>
      </c>
      <c r="D347" s="37">
        <f t="shared" ca="1" si="376"/>
        <v>1.83E-2</v>
      </c>
      <c r="E347" s="38">
        <f t="shared" ca="1" si="344"/>
        <v>67512</v>
      </c>
      <c r="F347" s="39">
        <f t="shared" ca="1" si="367"/>
        <v>67512</v>
      </c>
      <c r="G347" s="40">
        <f t="shared" ca="1" si="345"/>
        <v>7989</v>
      </c>
      <c r="H347" s="40">
        <f t="shared" ca="1" si="365"/>
        <v>59523</v>
      </c>
      <c r="I347" s="41">
        <f t="shared" ca="1" si="346"/>
        <v>5178841</v>
      </c>
      <c r="J347" s="42"/>
      <c r="K347" s="43"/>
      <c r="L347" s="43"/>
      <c r="M347" s="44">
        <f t="shared" ca="1" si="383"/>
        <v>1071460</v>
      </c>
      <c r="N347" s="45">
        <f t="shared" ca="1" si="366"/>
        <v>6250301</v>
      </c>
      <c r="Q347" s="25">
        <f t="shared" ca="1" si="368"/>
        <v>7989</v>
      </c>
      <c r="R347" s="25">
        <f t="shared" ca="1" si="369"/>
        <v>59523</v>
      </c>
    </row>
    <row r="348" spans="2:18">
      <c r="B348" s="287"/>
      <c r="C348" s="36">
        <f t="shared" ca="1" si="370"/>
        <v>334</v>
      </c>
      <c r="D348" s="37">
        <f t="shared" ca="1" si="376"/>
        <v>1.83E-2</v>
      </c>
      <c r="E348" s="38">
        <f t="shared" ca="1" si="344"/>
        <v>67421</v>
      </c>
      <c r="F348" s="39">
        <f t="shared" ca="1" si="367"/>
        <v>67421</v>
      </c>
      <c r="G348" s="40">
        <f t="shared" ca="1" si="345"/>
        <v>7898</v>
      </c>
      <c r="H348" s="40">
        <f t="shared" ca="1" si="365"/>
        <v>59523</v>
      </c>
      <c r="I348" s="41">
        <f t="shared" ca="1" si="346"/>
        <v>5119318</v>
      </c>
      <c r="J348" s="42"/>
      <c r="K348" s="43"/>
      <c r="L348" s="43"/>
      <c r="M348" s="44">
        <f t="shared" ca="1" si="383"/>
        <v>1071460</v>
      </c>
      <c r="N348" s="45">
        <f t="shared" ca="1" si="366"/>
        <v>6190778</v>
      </c>
      <c r="Q348" s="25">
        <f t="shared" ca="1" si="368"/>
        <v>7898</v>
      </c>
      <c r="R348" s="25">
        <f t="shared" ca="1" si="369"/>
        <v>59523</v>
      </c>
    </row>
    <row r="349" spans="2:18">
      <c r="B349" s="287"/>
      <c r="C349" s="36">
        <f t="shared" ca="1" si="370"/>
        <v>335</v>
      </c>
      <c r="D349" s="37">
        <f t="shared" ca="1" si="376"/>
        <v>1.83E-2</v>
      </c>
      <c r="E349" s="38">
        <f t="shared" ca="1" si="344"/>
        <v>67330</v>
      </c>
      <c r="F349" s="39">
        <f t="shared" ca="1" si="367"/>
        <v>67330</v>
      </c>
      <c r="G349" s="40">
        <f t="shared" ca="1" si="345"/>
        <v>7807</v>
      </c>
      <c r="H349" s="40">
        <f t="shared" ca="1" si="365"/>
        <v>59523</v>
      </c>
      <c r="I349" s="41">
        <f t="shared" ca="1" si="346"/>
        <v>5059795</v>
      </c>
      <c r="J349" s="42"/>
      <c r="K349" s="43"/>
      <c r="L349" s="43"/>
      <c r="M349" s="44">
        <f t="shared" ca="1" si="383"/>
        <v>1071460</v>
      </c>
      <c r="N349" s="45">
        <f t="shared" ca="1" si="366"/>
        <v>6131255</v>
      </c>
      <c r="Q349" s="25">
        <f t="shared" ca="1" si="368"/>
        <v>7807</v>
      </c>
      <c r="R349" s="25">
        <f t="shared" ca="1" si="369"/>
        <v>59523</v>
      </c>
    </row>
    <row r="350" spans="2:18">
      <c r="B350" s="288"/>
      <c r="C350" s="49">
        <f t="shared" ca="1" si="370"/>
        <v>336</v>
      </c>
      <c r="D350" s="50">
        <f ca="1">IF(C350="","",VLOOKUP(C350/12,$H$3:$J$9,3,TRUE))</f>
        <v>1.83E-2</v>
      </c>
      <c r="E350" s="51">
        <f t="shared" ca="1" si="344"/>
        <v>148471</v>
      </c>
      <c r="F350" s="52">
        <f t="shared" ca="1" si="367"/>
        <v>67239</v>
      </c>
      <c r="G350" s="53">
        <f t="shared" ca="1" si="345"/>
        <v>7716</v>
      </c>
      <c r="H350" s="53">
        <f t="shared" ref="H350" ca="1" si="384">IF(C350="","",IF($E$5*12=C350,I349,H349))</f>
        <v>59523</v>
      </c>
      <c r="I350" s="54">
        <f t="shared" ca="1" si="346"/>
        <v>5000272</v>
      </c>
      <c r="J350" s="52">
        <f t="shared" ref="J350" ca="1" si="385">IF(C350="","",K350+L350)</f>
        <v>81232</v>
      </c>
      <c r="K350" s="56">
        <f t="shared" ref="K350" ca="1" si="386">IF(C350="","",ROUND(M344*D350/2,0))</f>
        <v>9804</v>
      </c>
      <c r="L350" s="57">
        <f t="shared" ref="L350" ca="1" si="387">IF(C350="","",IF($E$5*2=C350/6,M349,L344))</f>
        <v>71428</v>
      </c>
      <c r="M350" s="58">
        <f t="shared" ref="M350" ca="1" si="388">IF(C350="","",M344-L350)</f>
        <v>1000032</v>
      </c>
      <c r="N350" s="59">
        <f t="shared" ca="1" si="366"/>
        <v>6000304</v>
      </c>
      <c r="Q350" s="25">
        <f t="shared" ca="1" si="368"/>
        <v>17520</v>
      </c>
      <c r="R350" s="25">
        <f t="shared" ca="1" si="369"/>
        <v>130951</v>
      </c>
    </row>
    <row r="351" spans="2:18">
      <c r="B351" s="286" t="str">
        <f ca="1">IF(C351="","",C362/12&amp;"年目")</f>
        <v>29年目</v>
      </c>
      <c r="C351" s="26">
        <f t="shared" ca="1" si="370"/>
        <v>337</v>
      </c>
      <c r="D351" s="27">
        <f t="shared" ref="D351:D361" ca="1" si="389">D352</f>
        <v>1.83E-2</v>
      </c>
      <c r="E351" s="28">
        <f t="shared" ca="1" si="344"/>
        <v>67148</v>
      </c>
      <c r="F351" s="29">
        <f t="shared" ca="1" si="367"/>
        <v>67148</v>
      </c>
      <c r="G351" s="30">
        <f t="shared" ca="1" si="345"/>
        <v>7625</v>
      </c>
      <c r="H351" s="30">
        <f t="shared" ref="H351:H352" ca="1" si="390">IF(C351="","",H350)</f>
        <v>59523</v>
      </c>
      <c r="I351" s="31">
        <f t="shared" ca="1" si="346"/>
        <v>4940749</v>
      </c>
      <c r="J351" s="32"/>
      <c r="K351" s="33"/>
      <c r="L351" s="33"/>
      <c r="M351" s="34">
        <f t="shared" ref="M351:M355" ca="1" si="391">IF(C351="","",M350)</f>
        <v>1000032</v>
      </c>
      <c r="N351" s="35">
        <f t="shared" ca="1" si="366"/>
        <v>5940781</v>
      </c>
      <c r="Q351" s="25">
        <f t="shared" ca="1" si="368"/>
        <v>7625</v>
      </c>
      <c r="R351" s="25">
        <f t="shared" ca="1" si="369"/>
        <v>59523</v>
      </c>
    </row>
    <row r="352" spans="2:18">
      <c r="B352" s="287"/>
      <c r="C352" s="36">
        <f t="shared" ca="1" si="370"/>
        <v>338</v>
      </c>
      <c r="D352" s="37">
        <f t="shared" ca="1" si="389"/>
        <v>1.83E-2</v>
      </c>
      <c r="E352" s="38">
        <f t="shared" ca="1" si="344"/>
        <v>67058</v>
      </c>
      <c r="F352" s="39">
        <f t="shared" ca="1" si="367"/>
        <v>67058</v>
      </c>
      <c r="G352" s="40">
        <f t="shared" ca="1" si="345"/>
        <v>7535</v>
      </c>
      <c r="H352" s="40">
        <f t="shared" ca="1" si="390"/>
        <v>59523</v>
      </c>
      <c r="I352" s="41">
        <f t="shared" ca="1" si="346"/>
        <v>4881226</v>
      </c>
      <c r="J352" s="42"/>
      <c r="K352" s="43"/>
      <c r="L352" s="43"/>
      <c r="M352" s="44">
        <f t="shared" ca="1" si="391"/>
        <v>1000032</v>
      </c>
      <c r="N352" s="45">
        <f t="shared" ca="1" si="366"/>
        <v>5881258</v>
      </c>
      <c r="Q352" s="25">
        <f t="shared" ca="1" si="368"/>
        <v>7535</v>
      </c>
      <c r="R352" s="25">
        <f t="shared" ca="1" si="369"/>
        <v>59523</v>
      </c>
    </row>
    <row r="353" spans="2:18">
      <c r="B353" s="287"/>
      <c r="C353" s="36">
        <f t="shared" ca="1" si="370"/>
        <v>339</v>
      </c>
      <c r="D353" s="37">
        <f t="shared" ca="1" si="389"/>
        <v>1.83E-2</v>
      </c>
      <c r="E353" s="38">
        <f t="shared" ca="1" si="344"/>
        <v>66967</v>
      </c>
      <c r="F353" s="39">
        <f t="shared" ca="1" si="367"/>
        <v>66967</v>
      </c>
      <c r="G353" s="40">
        <f t="shared" ca="1" si="345"/>
        <v>7444</v>
      </c>
      <c r="H353" s="40">
        <f t="shared" ca="1" si="365"/>
        <v>59523</v>
      </c>
      <c r="I353" s="41">
        <f t="shared" ca="1" si="346"/>
        <v>4821703</v>
      </c>
      <c r="J353" s="42"/>
      <c r="K353" s="43"/>
      <c r="L353" s="43"/>
      <c r="M353" s="44">
        <f t="shared" ca="1" si="391"/>
        <v>1000032</v>
      </c>
      <c r="N353" s="45">
        <f t="shared" ca="1" si="366"/>
        <v>5821735</v>
      </c>
      <c r="Q353" s="25">
        <f t="shared" ca="1" si="368"/>
        <v>7444</v>
      </c>
      <c r="R353" s="25">
        <f t="shared" ca="1" si="369"/>
        <v>59523</v>
      </c>
    </row>
    <row r="354" spans="2:18">
      <c r="B354" s="287"/>
      <c r="C354" s="36">
        <f t="shared" ca="1" si="370"/>
        <v>340</v>
      </c>
      <c r="D354" s="37">
        <f t="shared" ca="1" si="389"/>
        <v>1.83E-2</v>
      </c>
      <c r="E354" s="38">
        <f t="shared" ca="1" si="344"/>
        <v>66876</v>
      </c>
      <c r="F354" s="39">
        <f t="shared" ca="1" si="367"/>
        <v>66876</v>
      </c>
      <c r="G354" s="40">
        <f t="shared" ca="1" si="345"/>
        <v>7353</v>
      </c>
      <c r="H354" s="40">
        <f t="shared" ca="1" si="365"/>
        <v>59523</v>
      </c>
      <c r="I354" s="41">
        <f t="shared" ca="1" si="346"/>
        <v>4762180</v>
      </c>
      <c r="J354" s="42"/>
      <c r="K354" s="43"/>
      <c r="L354" s="43"/>
      <c r="M354" s="44">
        <f t="shared" ca="1" si="391"/>
        <v>1000032</v>
      </c>
      <c r="N354" s="45">
        <f t="shared" ca="1" si="366"/>
        <v>5762212</v>
      </c>
      <c r="Q354" s="25">
        <f t="shared" ca="1" si="368"/>
        <v>7353</v>
      </c>
      <c r="R354" s="25">
        <f t="shared" ca="1" si="369"/>
        <v>59523</v>
      </c>
    </row>
    <row r="355" spans="2:18">
      <c r="B355" s="287"/>
      <c r="C355" s="36">
        <f t="shared" ca="1" si="370"/>
        <v>341</v>
      </c>
      <c r="D355" s="37">
        <f t="shared" ca="1" si="389"/>
        <v>1.83E-2</v>
      </c>
      <c r="E355" s="38">
        <f t="shared" ca="1" si="344"/>
        <v>66785</v>
      </c>
      <c r="F355" s="39">
        <f t="shared" ca="1" si="367"/>
        <v>66785</v>
      </c>
      <c r="G355" s="40">
        <f t="shared" ca="1" si="345"/>
        <v>7262</v>
      </c>
      <c r="H355" s="40">
        <f t="shared" ca="1" si="365"/>
        <v>59523</v>
      </c>
      <c r="I355" s="41">
        <f t="shared" ca="1" si="346"/>
        <v>4702657</v>
      </c>
      <c r="J355" s="42"/>
      <c r="K355" s="43"/>
      <c r="L355" s="43"/>
      <c r="M355" s="44">
        <f t="shared" ca="1" si="391"/>
        <v>1000032</v>
      </c>
      <c r="N355" s="45">
        <f t="shared" ca="1" si="366"/>
        <v>5702689</v>
      </c>
      <c r="Q355" s="25">
        <f t="shared" ca="1" si="368"/>
        <v>7262</v>
      </c>
      <c r="R355" s="25">
        <f t="shared" ca="1" si="369"/>
        <v>59523</v>
      </c>
    </row>
    <row r="356" spans="2:18">
      <c r="B356" s="287"/>
      <c r="C356" s="36">
        <f t="shared" ca="1" si="370"/>
        <v>342</v>
      </c>
      <c r="D356" s="37">
        <f t="shared" ca="1" si="389"/>
        <v>1.83E-2</v>
      </c>
      <c r="E356" s="38">
        <f t="shared" ca="1" si="344"/>
        <v>147273</v>
      </c>
      <c r="F356" s="39">
        <f t="shared" ca="1" si="367"/>
        <v>66695</v>
      </c>
      <c r="G356" s="40">
        <f t="shared" ca="1" si="345"/>
        <v>7172</v>
      </c>
      <c r="H356" s="40">
        <f t="shared" ca="1" si="365"/>
        <v>59523</v>
      </c>
      <c r="I356" s="41">
        <f t="shared" ca="1" si="346"/>
        <v>4643134</v>
      </c>
      <c r="J356" s="46">
        <f t="shared" ref="J356" ca="1" si="392">IF(C356="","",K356+L356)</f>
        <v>80578</v>
      </c>
      <c r="K356" s="47">
        <f t="shared" ref="K356" ca="1" si="393">IF(C356="","",ROUND(M355*D356/2,0))</f>
        <v>9150</v>
      </c>
      <c r="L356" s="48">
        <f t="shared" ref="L356" ca="1" si="394">IF(C356="","",IF($E$5*2=C356/6,M355,L350))</f>
        <v>71428</v>
      </c>
      <c r="M356" s="44">
        <f t="shared" ref="M356" ca="1" si="395">IF(C356="","",M350-L356)</f>
        <v>928604</v>
      </c>
      <c r="N356" s="45">
        <f t="shared" ca="1" si="366"/>
        <v>5571738</v>
      </c>
      <c r="Q356" s="25">
        <f t="shared" ca="1" si="368"/>
        <v>16322</v>
      </c>
      <c r="R356" s="25">
        <f t="shared" ca="1" si="369"/>
        <v>130951</v>
      </c>
    </row>
    <row r="357" spans="2:18">
      <c r="B357" s="287"/>
      <c r="C357" s="36">
        <f t="shared" ca="1" si="370"/>
        <v>343</v>
      </c>
      <c r="D357" s="37">
        <f t="shared" ca="1" si="389"/>
        <v>1.83E-2</v>
      </c>
      <c r="E357" s="38">
        <f t="shared" ca="1" si="344"/>
        <v>66604</v>
      </c>
      <c r="F357" s="39">
        <f t="shared" ca="1" si="367"/>
        <v>66604</v>
      </c>
      <c r="G357" s="40">
        <f t="shared" ca="1" si="345"/>
        <v>7081</v>
      </c>
      <c r="H357" s="40">
        <f t="shared" ca="1" si="365"/>
        <v>59523</v>
      </c>
      <c r="I357" s="41">
        <f t="shared" ca="1" si="346"/>
        <v>4583611</v>
      </c>
      <c r="J357" s="42"/>
      <c r="K357" s="43"/>
      <c r="L357" s="43"/>
      <c r="M357" s="44">
        <f t="shared" ref="M357:M361" ca="1" si="396">IF(C357="","",M356)</f>
        <v>928604</v>
      </c>
      <c r="N357" s="45">
        <f t="shared" ca="1" si="366"/>
        <v>5512215</v>
      </c>
      <c r="Q357" s="25">
        <f t="shared" ca="1" si="368"/>
        <v>7081</v>
      </c>
      <c r="R357" s="25">
        <f t="shared" ca="1" si="369"/>
        <v>59523</v>
      </c>
    </row>
    <row r="358" spans="2:18">
      <c r="B358" s="287"/>
      <c r="C358" s="36">
        <f t="shared" ca="1" si="370"/>
        <v>344</v>
      </c>
      <c r="D358" s="37">
        <f t="shared" ca="1" si="389"/>
        <v>1.83E-2</v>
      </c>
      <c r="E358" s="38">
        <f t="shared" ca="1" si="344"/>
        <v>66513</v>
      </c>
      <c r="F358" s="39">
        <f t="shared" ca="1" si="367"/>
        <v>66513</v>
      </c>
      <c r="G358" s="40">
        <f t="shared" ca="1" si="345"/>
        <v>6990</v>
      </c>
      <c r="H358" s="40">
        <f t="shared" ca="1" si="365"/>
        <v>59523</v>
      </c>
      <c r="I358" s="41">
        <f t="shared" ca="1" si="346"/>
        <v>4524088</v>
      </c>
      <c r="J358" s="42"/>
      <c r="K358" s="43"/>
      <c r="L358" s="43"/>
      <c r="M358" s="44">
        <f t="shared" ca="1" si="396"/>
        <v>928604</v>
      </c>
      <c r="N358" s="45">
        <f t="shared" ca="1" si="366"/>
        <v>5452692</v>
      </c>
      <c r="Q358" s="25">
        <f t="shared" ca="1" si="368"/>
        <v>6990</v>
      </c>
      <c r="R358" s="25">
        <f t="shared" ca="1" si="369"/>
        <v>59523</v>
      </c>
    </row>
    <row r="359" spans="2:18">
      <c r="B359" s="287"/>
      <c r="C359" s="36">
        <f t="shared" ca="1" si="370"/>
        <v>345</v>
      </c>
      <c r="D359" s="37">
        <f t="shared" ca="1" si="389"/>
        <v>1.83E-2</v>
      </c>
      <c r="E359" s="38">
        <f t="shared" ca="1" si="344"/>
        <v>66422</v>
      </c>
      <c r="F359" s="39">
        <f t="shared" ca="1" si="367"/>
        <v>66422</v>
      </c>
      <c r="G359" s="40">
        <f t="shared" ca="1" si="345"/>
        <v>6899</v>
      </c>
      <c r="H359" s="40">
        <f t="shared" ca="1" si="365"/>
        <v>59523</v>
      </c>
      <c r="I359" s="41">
        <f t="shared" ca="1" si="346"/>
        <v>4464565</v>
      </c>
      <c r="J359" s="42"/>
      <c r="K359" s="43"/>
      <c r="L359" s="43"/>
      <c r="M359" s="44">
        <f t="shared" ca="1" si="396"/>
        <v>928604</v>
      </c>
      <c r="N359" s="45">
        <f t="shared" ca="1" si="366"/>
        <v>5393169</v>
      </c>
      <c r="Q359" s="25">
        <f t="shared" ca="1" si="368"/>
        <v>6899</v>
      </c>
      <c r="R359" s="25">
        <f t="shared" ca="1" si="369"/>
        <v>59523</v>
      </c>
    </row>
    <row r="360" spans="2:18">
      <c r="B360" s="287"/>
      <c r="C360" s="36">
        <f t="shared" ca="1" si="370"/>
        <v>346</v>
      </c>
      <c r="D360" s="37">
        <f t="shared" ca="1" si="389"/>
        <v>1.83E-2</v>
      </c>
      <c r="E360" s="38">
        <f t="shared" ca="1" si="344"/>
        <v>66331</v>
      </c>
      <c r="F360" s="39">
        <f t="shared" ca="1" si="367"/>
        <v>66331</v>
      </c>
      <c r="G360" s="40">
        <f t="shared" ca="1" si="345"/>
        <v>6808</v>
      </c>
      <c r="H360" s="40">
        <f t="shared" ca="1" si="365"/>
        <v>59523</v>
      </c>
      <c r="I360" s="41">
        <f t="shared" ca="1" si="346"/>
        <v>4405042</v>
      </c>
      <c r="J360" s="42"/>
      <c r="K360" s="43"/>
      <c r="L360" s="43"/>
      <c r="M360" s="44">
        <f t="shared" ca="1" si="396"/>
        <v>928604</v>
      </c>
      <c r="N360" s="45">
        <f t="shared" ca="1" si="366"/>
        <v>5333646</v>
      </c>
      <c r="Q360" s="25">
        <f t="shared" ca="1" si="368"/>
        <v>6808</v>
      </c>
      <c r="R360" s="25">
        <f t="shared" ca="1" si="369"/>
        <v>59523</v>
      </c>
    </row>
    <row r="361" spans="2:18">
      <c r="B361" s="287"/>
      <c r="C361" s="36">
        <f t="shared" ca="1" si="370"/>
        <v>347</v>
      </c>
      <c r="D361" s="37">
        <f t="shared" ca="1" si="389"/>
        <v>1.83E-2</v>
      </c>
      <c r="E361" s="38">
        <f t="shared" ca="1" si="344"/>
        <v>66241</v>
      </c>
      <c r="F361" s="39">
        <f t="shared" ca="1" si="367"/>
        <v>66241</v>
      </c>
      <c r="G361" s="40">
        <f t="shared" ca="1" si="345"/>
        <v>6718</v>
      </c>
      <c r="H361" s="40">
        <f t="shared" ca="1" si="365"/>
        <v>59523</v>
      </c>
      <c r="I361" s="41">
        <f t="shared" ca="1" si="346"/>
        <v>4345519</v>
      </c>
      <c r="J361" s="42"/>
      <c r="K361" s="43"/>
      <c r="L361" s="43"/>
      <c r="M361" s="44">
        <f t="shared" ca="1" si="396"/>
        <v>928604</v>
      </c>
      <c r="N361" s="45">
        <f t="shared" ca="1" si="366"/>
        <v>5274123</v>
      </c>
      <c r="Q361" s="25">
        <f t="shared" ca="1" si="368"/>
        <v>6718</v>
      </c>
      <c r="R361" s="25">
        <f t="shared" ca="1" si="369"/>
        <v>59523</v>
      </c>
    </row>
    <row r="362" spans="2:18">
      <c r="B362" s="288"/>
      <c r="C362" s="49">
        <f t="shared" ca="1" si="370"/>
        <v>348</v>
      </c>
      <c r="D362" s="50">
        <f ca="1">IF(C362="","",VLOOKUP(C362/12,$H$3:$J$9,3,TRUE))</f>
        <v>1.83E-2</v>
      </c>
      <c r="E362" s="51">
        <f t="shared" ca="1" si="344"/>
        <v>146075</v>
      </c>
      <c r="F362" s="52">
        <f t="shared" ca="1" si="367"/>
        <v>66150</v>
      </c>
      <c r="G362" s="53">
        <f t="shared" ca="1" si="345"/>
        <v>6627</v>
      </c>
      <c r="H362" s="53">
        <f t="shared" ref="H362" ca="1" si="397">IF(C362="","",IF($E$5*12=C362,I361,H361))</f>
        <v>59523</v>
      </c>
      <c r="I362" s="54">
        <f t="shared" ca="1" si="346"/>
        <v>4285996</v>
      </c>
      <c r="J362" s="52">
        <f t="shared" ref="J362" ca="1" si="398">IF(C362="","",K362+L362)</f>
        <v>79925</v>
      </c>
      <c r="K362" s="56">
        <f t="shared" ref="K362" ca="1" si="399">IF(C362="","",ROUND(M356*D362/2,0))</f>
        <v>8497</v>
      </c>
      <c r="L362" s="57">
        <f t="shared" ref="L362" ca="1" si="400">IF(C362="","",IF($E$5*2=C362/6,M361,L356))</f>
        <v>71428</v>
      </c>
      <c r="M362" s="58">
        <f t="shared" ref="M362" ca="1" si="401">IF(C362="","",M356-L362)</f>
        <v>857176</v>
      </c>
      <c r="N362" s="59">
        <f t="shared" ca="1" si="366"/>
        <v>5143172</v>
      </c>
      <c r="Q362" s="25">
        <f t="shared" ca="1" si="368"/>
        <v>15124</v>
      </c>
      <c r="R362" s="25">
        <f t="shared" ca="1" si="369"/>
        <v>130951</v>
      </c>
    </row>
    <row r="363" spans="2:18">
      <c r="B363" s="286" t="str">
        <f ca="1">IF(C363="","",C374/12&amp;"年目")</f>
        <v>30年目</v>
      </c>
      <c r="C363" s="26">
        <f t="shared" ca="1" si="370"/>
        <v>349</v>
      </c>
      <c r="D363" s="27">
        <f t="shared" ref="D363:D373" ca="1" si="402">D364</f>
        <v>1.83E-2</v>
      </c>
      <c r="E363" s="28">
        <f t="shared" ca="1" si="344"/>
        <v>66059</v>
      </c>
      <c r="F363" s="29">
        <f t="shared" ca="1" si="367"/>
        <v>66059</v>
      </c>
      <c r="G363" s="30">
        <f t="shared" ca="1" si="345"/>
        <v>6536</v>
      </c>
      <c r="H363" s="30">
        <f t="shared" ref="H363:H364" ca="1" si="403">IF(C363="","",H362)</f>
        <v>59523</v>
      </c>
      <c r="I363" s="31">
        <f t="shared" ca="1" si="346"/>
        <v>4226473</v>
      </c>
      <c r="J363" s="32"/>
      <c r="K363" s="33"/>
      <c r="L363" s="33"/>
      <c r="M363" s="34">
        <f t="shared" ref="M363:M367" ca="1" si="404">IF(C363="","",M362)</f>
        <v>857176</v>
      </c>
      <c r="N363" s="35">
        <f t="shared" ca="1" si="366"/>
        <v>5083649</v>
      </c>
      <c r="Q363" s="25">
        <f t="shared" ca="1" si="368"/>
        <v>6536</v>
      </c>
      <c r="R363" s="25">
        <f t="shared" ca="1" si="369"/>
        <v>59523</v>
      </c>
    </row>
    <row r="364" spans="2:18">
      <c r="B364" s="287"/>
      <c r="C364" s="36">
        <f t="shared" ca="1" si="370"/>
        <v>350</v>
      </c>
      <c r="D364" s="37">
        <f t="shared" ca="1" si="402"/>
        <v>1.83E-2</v>
      </c>
      <c r="E364" s="38">
        <f t="shared" ca="1" si="344"/>
        <v>65968</v>
      </c>
      <c r="F364" s="39">
        <f t="shared" ca="1" si="367"/>
        <v>65968</v>
      </c>
      <c r="G364" s="40">
        <f t="shared" ca="1" si="345"/>
        <v>6445</v>
      </c>
      <c r="H364" s="40">
        <f t="shared" ca="1" si="403"/>
        <v>59523</v>
      </c>
      <c r="I364" s="41">
        <f t="shared" ca="1" si="346"/>
        <v>4166950</v>
      </c>
      <c r="J364" s="42"/>
      <c r="K364" s="43"/>
      <c r="L364" s="43"/>
      <c r="M364" s="44">
        <f t="shared" ca="1" si="404"/>
        <v>857176</v>
      </c>
      <c r="N364" s="45">
        <f t="shared" ca="1" si="366"/>
        <v>5024126</v>
      </c>
      <c r="Q364" s="25">
        <f t="shared" ca="1" si="368"/>
        <v>6445</v>
      </c>
      <c r="R364" s="25">
        <f t="shared" ca="1" si="369"/>
        <v>59523</v>
      </c>
    </row>
    <row r="365" spans="2:18">
      <c r="B365" s="287"/>
      <c r="C365" s="36">
        <f t="shared" ca="1" si="370"/>
        <v>351</v>
      </c>
      <c r="D365" s="37">
        <f t="shared" ca="1" si="402"/>
        <v>1.83E-2</v>
      </c>
      <c r="E365" s="38">
        <f t="shared" ca="1" si="344"/>
        <v>65878</v>
      </c>
      <c r="F365" s="39">
        <f t="shared" ca="1" si="367"/>
        <v>65878</v>
      </c>
      <c r="G365" s="40">
        <f t="shared" ca="1" si="345"/>
        <v>6355</v>
      </c>
      <c r="H365" s="40">
        <f t="shared" ca="1" si="365"/>
        <v>59523</v>
      </c>
      <c r="I365" s="41">
        <f t="shared" ca="1" si="346"/>
        <v>4107427</v>
      </c>
      <c r="J365" s="42"/>
      <c r="K365" s="43"/>
      <c r="L365" s="43"/>
      <c r="M365" s="44">
        <f t="shared" ca="1" si="404"/>
        <v>857176</v>
      </c>
      <c r="N365" s="45">
        <f t="shared" ca="1" si="366"/>
        <v>4964603</v>
      </c>
      <c r="Q365" s="25">
        <f t="shared" ca="1" si="368"/>
        <v>6355</v>
      </c>
      <c r="R365" s="25">
        <f t="shared" ca="1" si="369"/>
        <v>59523</v>
      </c>
    </row>
    <row r="366" spans="2:18">
      <c r="B366" s="287"/>
      <c r="C366" s="36">
        <f t="shared" ca="1" si="370"/>
        <v>352</v>
      </c>
      <c r="D366" s="37">
        <f t="shared" ca="1" si="402"/>
        <v>1.83E-2</v>
      </c>
      <c r="E366" s="38">
        <f t="shared" ca="1" si="344"/>
        <v>65787</v>
      </c>
      <c r="F366" s="39">
        <f t="shared" ca="1" si="367"/>
        <v>65787</v>
      </c>
      <c r="G366" s="40">
        <f t="shared" ca="1" si="345"/>
        <v>6264</v>
      </c>
      <c r="H366" s="40">
        <f t="shared" ca="1" si="365"/>
        <v>59523</v>
      </c>
      <c r="I366" s="41">
        <f t="shared" ca="1" si="346"/>
        <v>4047904</v>
      </c>
      <c r="J366" s="42"/>
      <c r="K366" s="43"/>
      <c r="L366" s="43"/>
      <c r="M366" s="44">
        <f t="shared" ca="1" si="404"/>
        <v>857176</v>
      </c>
      <c r="N366" s="45">
        <f t="shared" ca="1" si="366"/>
        <v>4905080</v>
      </c>
      <c r="Q366" s="25">
        <f t="shared" ca="1" si="368"/>
        <v>6264</v>
      </c>
      <c r="R366" s="25">
        <f t="shared" ca="1" si="369"/>
        <v>59523</v>
      </c>
    </row>
    <row r="367" spans="2:18">
      <c r="B367" s="287"/>
      <c r="C367" s="36">
        <f t="shared" ca="1" si="370"/>
        <v>353</v>
      </c>
      <c r="D367" s="37">
        <f t="shared" ca="1" si="402"/>
        <v>1.83E-2</v>
      </c>
      <c r="E367" s="38">
        <f t="shared" ca="1" si="344"/>
        <v>65696</v>
      </c>
      <c r="F367" s="39">
        <f t="shared" ca="1" si="367"/>
        <v>65696</v>
      </c>
      <c r="G367" s="40">
        <f t="shared" ca="1" si="345"/>
        <v>6173</v>
      </c>
      <c r="H367" s="40">
        <f t="shared" ca="1" si="365"/>
        <v>59523</v>
      </c>
      <c r="I367" s="41">
        <f t="shared" ca="1" si="346"/>
        <v>3988381</v>
      </c>
      <c r="J367" s="42"/>
      <c r="K367" s="43"/>
      <c r="L367" s="43"/>
      <c r="M367" s="44">
        <f t="shared" ca="1" si="404"/>
        <v>857176</v>
      </c>
      <c r="N367" s="45">
        <f t="shared" ca="1" si="366"/>
        <v>4845557</v>
      </c>
      <c r="Q367" s="25">
        <f t="shared" ca="1" si="368"/>
        <v>6173</v>
      </c>
      <c r="R367" s="25">
        <f t="shared" ca="1" si="369"/>
        <v>59523</v>
      </c>
    </row>
    <row r="368" spans="2:18">
      <c r="B368" s="287"/>
      <c r="C368" s="36">
        <f t="shared" ca="1" si="370"/>
        <v>354</v>
      </c>
      <c r="D368" s="37">
        <f t="shared" ca="1" si="402"/>
        <v>1.83E-2</v>
      </c>
      <c r="E368" s="38">
        <f t="shared" ca="1" si="344"/>
        <v>144876</v>
      </c>
      <c r="F368" s="39">
        <f t="shared" ca="1" si="367"/>
        <v>65605</v>
      </c>
      <c r="G368" s="40">
        <f t="shared" ca="1" si="345"/>
        <v>6082</v>
      </c>
      <c r="H368" s="40">
        <f t="shared" ca="1" si="365"/>
        <v>59523</v>
      </c>
      <c r="I368" s="41">
        <f t="shared" ca="1" si="346"/>
        <v>3928858</v>
      </c>
      <c r="J368" s="46">
        <f t="shared" ref="J368" ca="1" si="405">IF(C368="","",K368+L368)</f>
        <v>79271</v>
      </c>
      <c r="K368" s="47">
        <f t="shared" ref="K368" ca="1" si="406">IF(C368="","",ROUND(M367*D368/2,0))</f>
        <v>7843</v>
      </c>
      <c r="L368" s="48">
        <f t="shared" ref="L368" ca="1" si="407">IF(C368="","",IF($E$5*2=C368/6,M367,L362))</f>
        <v>71428</v>
      </c>
      <c r="M368" s="44">
        <f t="shared" ref="M368" ca="1" si="408">IF(C368="","",M362-L368)</f>
        <v>785748</v>
      </c>
      <c r="N368" s="45">
        <f t="shared" ca="1" si="366"/>
        <v>4714606</v>
      </c>
      <c r="Q368" s="25">
        <f t="shared" ca="1" si="368"/>
        <v>13925</v>
      </c>
      <c r="R368" s="25">
        <f t="shared" ca="1" si="369"/>
        <v>130951</v>
      </c>
    </row>
    <row r="369" spans="2:18">
      <c r="B369" s="287"/>
      <c r="C369" s="36">
        <f t="shared" ca="1" si="370"/>
        <v>355</v>
      </c>
      <c r="D369" s="37">
        <f t="shared" ca="1" si="402"/>
        <v>1.83E-2</v>
      </c>
      <c r="E369" s="38">
        <f t="shared" ca="1" si="344"/>
        <v>65515</v>
      </c>
      <c r="F369" s="39">
        <f t="shared" ca="1" si="367"/>
        <v>65515</v>
      </c>
      <c r="G369" s="40">
        <f t="shared" ca="1" si="345"/>
        <v>5992</v>
      </c>
      <c r="H369" s="40">
        <f t="shared" ca="1" si="365"/>
        <v>59523</v>
      </c>
      <c r="I369" s="41">
        <f t="shared" ca="1" si="346"/>
        <v>3869335</v>
      </c>
      <c r="J369" s="42"/>
      <c r="K369" s="43"/>
      <c r="L369" s="43"/>
      <c r="M369" s="44">
        <f t="shared" ref="M369:M373" ca="1" si="409">IF(C369="","",M368)</f>
        <v>785748</v>
      </c>
      <c r="N369" s="45">
        <f t="shared" ca="1" si="366"/>
        <v>4655083</v>
      </c>
      <c r="Q369" s="25">
        <f t="shared" ca="1" si="368"/>
        <v>5992</v>
      </c>
      <c r="R369" s="25">
        <f t="shared" ca="1" si="369"/>
        <v>59523</v>
      </c>
    </row>
    <row r="370" spans="2:18">
      <c r="B370" s="287"/>
      <c r="C370" s="36">
        <f t="shared" ca="1" si="370"/>
        <v>356</v>
      </c>
      <c r="D370" s="37">
        <f t="shared" ca="1" si="402"/>
        <v>1.83E-2</v>
      </c>
      <c r="E370" s="38">
        <f t="shared" ca="1" si="344"/>
        <v>65424</v>
      </c>
      <c r="F370" s="39">
        <f t="shared" ca="1" si="367"/>
        <v>65424</v>
      </c>
      <c r="G370" s="40">
        <f t="shared" ca="1" si="345"/>
        <v>5901</v>
      </c>
      <c r="H370" s="40">
        <f t="shared" ca="1" si="365"/>
        <v>59523</v>
      </c>
      <c r="I370" s="41">
        <f t="shared" ca="1" si="346"/>
        <v>3809812</v>
      </c>
      <c r="J370" s="42"/>
      <c r="K370" s="43"/>
      <c r="L370" s="43"/>
      <c r="M370" s="44">
        <f t="shared" ca="1" si="409"/>
        <v>785748</v>
      </c>
      <c r="N370" s="45">
        <f t="shared" ca="1" si="366"/>
        <v>4595560</v>
      </c>
      <c r="Q370" s="25">
        <f t="shared" ca="1" si="368"/>
        <v>5901</v>
      </c>
      <c r="R370" s="25">
        <f t="shared" ca="1" si="369"/>
        <v>59523</v>
      </c>
    </row>
    <row r="371" spans="2:18">
      <c r="B371" s="287"/>
      <c r="C371" s="36">
        <f t="shared" ca="1" si="370"/>
        <v>357</v>
      </c>
      <c r="D371" s="37">
        <f t="shared" ca="1" si="402"/>
        <v>1.83E-2</v>
      </c>
      <c r="E371" s="38">
        <f t="shared" ca="1" si="344"/>
        <v>65333</v>
      </c>
      <c r="F371" s="39">
        <f t="shared" ca="1" si="367"/>
        <v>65333</v>
      </c>
      <c r="G371" s="40">
        <f t="shared" ca="1" si="345"/>
        <v>5810</v>
      </c>
      <c r="H371" s="40">
        <f t="shared" ca="1" si="365"/>
        <v>59523</v>
      </c>
      <c r="I371" s="41">
        <f t="shared" ca="1" si="346"/>
        <v>3750289</v>
      </c>
      <c r="J371" s="42"/>
      <c r="K371" s="43"/>
      <c r="L371" s="43"/>
      <c r="M371" s="44">
        <f t="shared" ca="1" si="409"/>
        <v>785748</v>
      </c>
      <c r="N371" s="45">
        <f t="shared" ca="1" si="366"/>
        <v>4536037</v>
      </c>
      <c r="Q371" s="25">
        <f t="shared" ca="1" si="368"/>
        <v>5810</v>
      </c>
      <c r="R371" s="25">
        <f t="shared" ca="1" si="369"/>
        <v>59523</v>
      </c>
    </row>
    <row r="372" spans="2:18">
      <c r="B372" s="287"/>
      <c r="C372" s="36">
        <f t="shared" ca="1" si="370"/>
        <v>358</v>
      </c>
      <c r="D372" s="37">
        <f t="shared" ca="1" si="402"/>
        <v>1.83E-2</v>
      </c>
      <c r="E372" s="38">
        <f t="shared" ca="1" si="344"/>
        <v>65242</v>
      </c>
      <c r="F372" s="39">
        <f t="shared" ca="1" si="367"/>
        <v>65242</v>
      </c>
      <c r="G372" s="40">
        <f t="shared" ca="1" si="345"/>
        <v>5719</v>
      </c>
      <c r="H372" s="40">
        <f t="shared" ca="1" si="365"/>
        <v>59523</v>
      </c>
      <c r="I372" s="41">
        <f t="shared" ca="1" si="346"/>
        <v>3690766</v>
      </c>
      <c r="J372" s="42"/>
      <c r="K372" s="43"/>
      <c r="L372" s="43"/>
      <c r="M372" s="44">
        <f t="shared" ca="1" si="409"/>
        <v>785748</v>
      </c>
      <c r="N372" s="45">
        <f t="shared" ca="1" si="366"/>
        <v>4476514</v>
      </c>
      <c r="Q372" s="25">
        <f t="shared" ca="1" si="368"/>
        <v>5719</v>
      </c>
      <c r="R372" s="25">
        <f t="shared" ca="1" si="369"/>
        <v>59523</v>
      </c>
    </row>
    <row r="373" spans="2:18">
      <c r="B373" s="287"/>
      <c r="C373" s="36">
        <f t="shared" ca="1" si="370"/>
        <v>359</v>
      </c>
      <c r="D373" s="37">
        <f t="shared" ca="1" si="402"/>
        <v>1.83E-2</v>
      </c>
      <c r="E373" s="38">
        <f t="shared" ca="1" si="344"/>
        <v>65151</v>
      </c>
      <c r="F373" s="39">
        <f t="shared" ca="1" si="367"/>
        <v>65151</v>
      </c>
      <c r="G373" s="40">
        <f t="shared" ca="1" si="345"/>
        <v>5628</v>
      </c>
      <c r="H373" s="40">
        <f t="shared" ca="1" si="365"/>
        <v>59523</v>
      </c>
      <c r="I373" s="41">
        <f t="shared" ca="1" si="346"/>
        <v>3631243</v>
      </c>
      <c r="J373" s="42"/>
      <c r="K373" s="43"/>
      <c r="L373" s="43"/>
      <c r="M373" s="44">
        <f t="shared" ca="1" si="409"/>
        <v>785748</v>
      </c>
      <c r="N373" s="45">
        <f t="shared" ca="1" si="366"/>
        <v>4416991</v>
      </c>
      <c r="Q373" s="25">
        <f t="shared" ca="1" si="368"/>
        <v>5628</v>
      </c>
      <c r="R373" s="25">
        <f t="shared" ca="1" si="369"/>
        <v>59523</v>
      </c>
    </row>
    <row r="374" spans="2:18">
      <c r="B374" s="288"/>
      <c r="C374" s="49">
        <f t="shared" ca="1" si="370"/>
        <v>360</v>
      </c>
      <c r="D374" s="50">
        <f ca="1">IF(C374="","",VLOOKUP(C374/12,$H$3:$J$9,3,TRUE))</f>
        <v>1.83E-2</v>
      </c>
      <c r="E374" s="51">
        <f t="shared" ca="1" si="344"/>
        <v>143679</v>
      </c>
      <c r="F374" s="52">
        <f t="shared" ca="1" si="367"/>
        <v>65061</v>
      </c>
      <c r="G374" s="53">
        <f t="shared" ca="1" si="345"/>
        <v>5538</v>
      </c>
      <c r="H374" s="53">
        <f t="shared" ref="H374" ca="1" si="410">IF(C374="","",IF($E$5*12=C374,I373,H373))</f>
        <v>59523</v>
      </c>
      <c r="I374" s="54">
        <f t="shared" ca="1" si="346"/>
        <v>3571720</v>
      </c>
      <c r="J374" s="52">
        <f t="shared" ref="J374" ca="1" si="411">IF(C374="","",K374+L374)</f>
        <v>78618</v>
      </c>
      <c r="K374" s="56">
        <f t="shared" ref="K374" ca="1" si="412">IF(C374="","",ROUND(M368*D374/2,0))</f>
        <v>7190</v>
      </c>
      <c r="L374" s="57">
        <f t="shared" ref="L374" ca="1" si="413">IF(C374="","",IF($E$5*2=C374/6,M373,L368))</f>
        <v>71428</v>
      </c>
      <c r="M374" s="58">
        <f t="shared" ref="M374" ca="1" si="414">IF(C374="","",M368-L374)</f>
        <v>714320</v>
      </c>
      <c r="N374" s="59">
        <f t="shared" ca="1" si="366"/>
        <v>4286040</v>
      </c>
      <c r="Q374" s="25">
        <f t="shared" ca="1" si="368"/>
        <v>12728</v>
      </c>
      <c r="R374" s="25">
        <f t="shared" ca="1" si="369"/>
        <v>130951</v>
      </c>
    </row>
    <row r="375" spans="2:18">
      <c r="B375" s="286" t="str">
        <f ca="1">IF(C375="","",C386/12&amp;"年目")</f>
        <v>31年目</v>
      </c>
      <c r="C375" s="26">
        <f t="shared" ca="1" si="370"/>
        <v>361</v>
      </c>
      <c r="D375" s="27">
        <f t="shared" ref="D375:D385" ca="1" si="415">D376</f>
        <v>1.83E-2</v>
      </c>
      <c r="E375" s="28">
        <f ca="1">IF(C375="","",F375+J375)</f>
        <v>64970</v>
      </c>
      <c r="F375" s="29">
        <f t="shared" ca="1" si="367"/>
        <v>64970</v>
      </c>
      <c r="G375" s="30">
        <f ca="1">IF(C375="","",ROUND(I374*D375/12,0))</f>
        <v>5447</v>
      </c>
      <c r="H375" s="30">
        <f t="shared" ref="H375:H376" ca="1" si="416">IF(C375="","",H374)</f>
        <v>59523</v>
      </c>
      <c r="I375" s="31">
        <f ca="1">IF(C375="","",I374-H375)</f>
        <v>3512197</v>
      </c>
      <c r="J375" s="32"/>
      <c r="K375" s="33"/>
      <c r="L375" s="33"/>
      <c r="M375" s="34">
        <f t="shared" ref="M375:M379" ca="1" si="417">IF(C375="","",M374)</f>
        <v>714320</v>
      </c>
      <c r="N375" s="35">
        <f t="shared" ca="1" si="366"/>
        <v>4226517</v>
      </c>
      <c r="Q375" s="25">
        <f t="shared" ca="1" si="368"/>
        <v>5447</v>
      </c>
      <c r="R375" s="25">
        <f t="shared" ca="1" si="369"/>
        <v>59523</v>
      </c>
    </row>
    <row r="376" spans="2:18">
      <c r="B376" s="287"/>
      <c r="C376" s="36">
        <f t="shared" ca="1" si="370"/>
        <v>362</v>
      </c>
      <c r="D376" s="37">
        <f t="shared" ca="1" si="415"/>
        <v>1.83E-2</v>
      </c>
      <c r="E376" s="38">
        <f t="shared" ref="E376:E434" ca="1" si="418">IF(C376="","",F376+J376)</f>
        <v>64879</v>
      </c>
      <c r="F376" s="39">
        <f t="shared" ca="1" si="367"/>
        <v>64879</v>
      </c>
      <c r="G376" s="40">
        <f ca="1">IF(C376="","",ROUND(I375*D376/12,0))</f>
        <v>5356</v>
      </c>
      <c r="H376" s="40">
        <f t="shared" ca="1" si="416"/>
        <v>59523</v>
      </c>
      <c r="I376" s="41">
        <f ca="1">IF(C376="","",I375-H376)</f>
        <v>3452674</v>
      </c>
      <c r="J376" s="42"/>
      <c r="K376" s="43"/>
      <c r="L376" s="43"/>
      <c r="M376" s="44">
        <f t="shared" ca="1" si="417"/>
        <v>714320</v>
      </c>
      <c r="N376" s="45">
        <f t="shared" ca="1" si="366"/>
        <v>4166994</v>
      </c>
      <c r="Q376" s="25">
        <f t="shared" ca="1" si="368"/>
        <v>5356</v>
      </c>
      <c r="R376" s="25">
        <f t="shared" ca="1" si="369"/>
        <v>59523</v>
      </c>
    </row>
    <row r="377" spans="2:18">
      <c r="B377" s="287"/>
      <c r="C377" s="36">
        <f t="shared" ca="1" si="370"/>
        <v>363</v>
      </c>
      <c r="D377" s="37">
        <f t="shared" ca="1" si="415"/>
        <v>1.83E-2</v>
      </c>
      <c r="E377" s="38">
        <f t="shared" ca="1" si="418"/>
        <v>64788</v>
      </c>
      <c r="F377" s="39">
        <f t="shared" ca="1" si="367"/>
        <v>64788</v>
      </c>
      <c r="G377" s="40">
        <f t="shared" ref="G377:G434" ca="1" si="419">IF(C377="","",ROUND(I376*D377/12,0))</f>
        <v>5265</v>
      </c>
      <c r="H377" s="40">
        <f t="shared" ca="1" si="365"/>
        <v>59523</v>
      </c>
      <c r="I377" s="41">
        <f t="shared" ref="I377:I433" ca="1" si="420">IF(C377="","",I376-H377)</f>
        <v>3393151</v>
      </c>
      <c r="J377" s="42"/>
      <c r="K377" s="43"/>
      <c r="L377" s="43"/>
      <c r="M377" s="44">
        <f t="shared" ca="1" si="417"/>
        <v>714320</v>
      </c>
      <c r="N377" s="45">
        <f t="shared" ca="1" si="366"/>
        <v>4107471</v>
      </c>
      <c r="Q377" s="25">
        <f t="shared" ca="1" si="368"/>
        <v>5265</v>
      </c>
      <c r="R377" s="25">
        <f t="shared" ca="1" si="369"/>
        <v>59523</v>
      </c>
    </row>
    <row r="378" spans="2:18">
      <c r="B378" s="287"/>
      <c r="C378" s="36">
        <f t="shared" ca="1" si="370"/>
        <v>364</v>
      </c>
      <c r="D378" s="37">
        <f t="shared" ca="1" si="415"/>
        <v>1.83E-2</v>
      </c>
      <c r="E378" s="38">
        <f t="shared" ca="1" si="418"/>
        <v>64698</v>
      </c>
      <c r="F378" s="39">
        <f t="shared" ca="1" si="367"/>
        <v>64698</v>
      </c>
      <c r="G378" s="40">
        <f t="shared" ca="1" si="419"/>
        <v>5175</v>
      </c>
      <c r="H378" s="40">
        <f t="shared" ca="1" si="365"/>
        <v>59523</v>
      </c>
      <c r="I378" s="41">
        <f t="shared" ca="1" si="420"/>
        <v>3333628</v>
      </c>
      <c r="J378" s="42"/>
      <c r="K378" s="43"/>
      <c r="L378" s="43"/>
      <c r="M378" s="44">
        <f t="shared" ca="1" si="417"/>
        <v>714320</v>
      </c>
      <c r="N378" s="45">
        <f t="shared" ca="1" si="366"/>
        <v>4047948</v>
      </c>
      <c r="Q378" s="25">
        <f t="shared" ca="1" si="368"/>
        <v>5175</v>
      </c>
      <c r="R378" s="25">
        <f t="shared" ca="1" si="369"/>
        <v>59523</v>
      </c>
    </row>
    <row r="379" spans="2:18">
      <c r="B379" s="287"/>
      <c r="C379" s="36">
        <f t="shared" ca="1" si="370"/>
        <v>365</v>
      </c>
      <c r="D379" s="37">
        <f t="shared" ca="1" si="415"/>
        <v>1.83E-2</v>
      </c>
      <c r="E379" s="38">
        <f t="shared" ca="1" si="418"/>
        <v>64607</v>
      </c>
      <c r="F379" s="39">
        <f t="shared" ca="1" si="367"/>
        <v>64607</v>
      </c>
      <c r="G379" s="40">
        <f t="shared" ca="1" si="419"/>
        <v>5084</v>
      </c>
      <c r="H379" s="40">
        <f t="shared" ca="1" si="365"/>
        <v>59523</v>
      </c>
      <c r="I379" s="41">
        <f t="shared" ca="1" si="420"/>
        <v>3274105</v>
      </c>
      <c r="J379" s="42"/>
      <c r="K379" s="43"/>
      <c r="L379" s="43"/>
      <c r="M379" s="44">
        <f t="shared" ca="1" si="417"/>
        <v>714320</v>
      </c>
      <c r="N379" s="45">
        <f t="shared" ca="1" si="366"/>
        <v>3988425</v>
      </c>
      <c r="Q379" s="25">
        <f t="shared" ca="1" si="368"/>
        <v>5084</v>
      </c>
      <c r="R379" s="25">
        <f t="shared" ca="1" si="369"/>
        <v>59523</v>
      </c>
    </row>
    <row r="380" spans="2:18">
      <c r="B380" s="287"/>
      <c r="C380" s="36">
        <f t="shared" ca="1" si="370"/>
        <v>366</v>
      </c>
      <c r="D380" s="37">
        <f t="shared" ca="1" si="415"/>
        <v>1.83E-2</v>
      </c>
      <c r="E380" s="38">
        <f t="shared" ca="1" si="418"/>
        <v>142480</v>
      </c>
      <c r="F380" s="39">
        <f t="shared" ca="1" si="367"/>
        <v>64516</v>
      </c>
      <c r="G380" s="40">
        <f t="shared" ca="1" si="419"/>
        <v>4993</v>
      </c>
      <c r="H380" s="40">
        <f t="shared" ca="1" si="365"/>
        <v>59523</v>
      </c>
      <c r="I380" s="41">
        <f t="shared" ca="1" si="420"/>
        <v>3214582</v>
      </c>
      <c r="J380" s="46">
        <f t="shared" ref="J380" ca="1" si="421">IF(C380="","",K380+L380)</f>
        <v>77964</v>
      </c>
      <c r="K380" s="47">
        <f t="shared" ref="K380" ca="1" si="422">IF(C380="","",ROUND(M379*D380/2,0))</f>
        <v>6536</v>
      </c>
      <c r="L380" s="48">
        <f t="shared" ref="L380" ca="1" si="423">IF(C380="","",IF($E$5*2=C380/6,M379,L374))</f>
        <v>71428</v>
      </c>
      <c r="M380" s="44">
        <f t="shared" ref="M380" ca="1" si="424">IF(C380="","",M374-L380)</f>
        <v>642892</v>
      </c>
      <c r="N380" s="45">
        <f t="shared" ca="1" si="366"/>
        <v>3857474</v>
      </c>
      <c r="Q380" s="25">
        <f t="shared" ca="1" si="368"/>
        <v>11529</v>
      </c>
      <c r="R380" s="25">
        <f t="shared" ca="1" si="369"/>
        <v>130951</v>
      </c>
    </row>
    <row r="381" spans="2:18">
      <c r="B381" s="287"/>
      <c r="C381" s="36">
        <f t="shared" ca="1" si="370"/>
        <v>367</v>
      </c>
      <c r="D381" s="37">
        <f t="shared" ca="1" si="415"/>
        <v>1.83E-2</v>
      </c>
      <c r="E381" s="38">
        <f t="shared" ca="1" si="418"/>
        <v>64425</v>
      </c>
      <c r="F381" s="39">
        <f t="shared" ca="1" si="367"/>
        <v>64425</v>
      </c>
      <c r="G381" s="40">
        <f t="shared" ca="1" si="419"/>
        <v>4902</v>
      </c>
      <c r="H381" s="40">
        <f t="shared" ca="1" si="365"/>
        <v>59523</v>
      </c>
      <c r="I381" s="41">
        <f t="shared" ca="1" si="420"/>
        <v>3155059</v>
      </c>
      <c r="J381" s="42"/>
      <c r="K381" s="43"/>
      <c r="L381" s="43"/>
      <c r="M381" s="44">
        <f t="shared" ref="M381:M385" ca="1" si="425">IF(C381="","",M380)</f>
        <v>642892</v>
      </c>
      <c r="N381" s="45">
        <f t="shared" ca="1" si="366"/>
        <v>3797951</v>
      </c>
      <c r="Q381" s="25">
        <f t="shared" ca="1" si="368"/>
        <v>4902</v>
      </c>
      <c r="R381" s="25">
        <f t="shared" ca="1" si="369"/>
        <v>59523</v>
      </c>
    </row>
    <row r="382" spans="2:18">
      <c r="B382" s="287"/>
      <c r="C382" s="36">
        <f t="shared" ca="1" si="370"/>
        <v>368</v>
      </c>
      <c r="D382" s="37">
        <f t="shared" ca="1" si="415"/>
        <v>1.83E-2</v>
      </c>
      <c r="E382" s="38">
        <f t="shared" ca="1" si="418"/>
        <v>64334</v>
      </c>
      <c r="F382" s="39">
        <f t="shared" ca="1" si="367"/>
        <v>64334</v>
      </c>
      <c r="G382" s="40">
        <f t="shared" ca="1" si="419"/>
        <v>4811</v>
      </c>
      <c r="H382" s="40">
        <f t="shared" ca="1" si="365"/>
        <v>59523</v>
      </c>
      <c r="I382" s="41">
        <f t="shared" ca="1" si="420"/>
        <v>3095536</v>
      </c>
      <c r="J382" s="42"/>
      <c r="K382" s="43"/>
      <c r="L382" s="43"/>
      <c r="M382" s="44">
        <f t="shared" ca="1" si="425"/>
        <v>642892</v>
      </c>
      <c r="N382" s="45">
        <f t="shared" ca="1" si="366"/>
        <v>3738428</v>
      </c>
      <c r="Q382" s="25">
        <f t="shared" ca="1" si="368"/>
        <v>4811</v>
      </c>
      <c r="R382" s="25">
        <f t="shared" ca="1" si="369"/>
        <v>59523</v>
      </c>
    </row>
    <row r="383" spans="2:18">
      <c r="B383" s="287"/>
      <c r="C383" s="36">
        <f t="shared" ca="1" si="370"/>
        <v>369</v>
      </c>
      <c r="D383" s="37">
        <f t="shared" ca="1" si="415"/>
        <v>1.83E-2</v>
      </c>
      <c r="E383" s="38">
        <f t="shared" ca="1" si="418"/>
        <v>64244</v>
      </c>
      <c r="F383" s="39">
        <f t="shared" ca="1" si="367"/>
        <v>64244</v>
      </c>
      <c r="G383" s="40">
        <f t="shared" ca="1" si="419"/>
        <v>4721</v>
      </c>
      <c r="H383" s="40">
        <f t="shared" ca="1" si="365"/>
        <v>59523</v>
      </c>
      <c r="I383" s="41">
        <f t="shared" ca="1" si="420"/>
        <v>3036013</v>
      </c>
      <c r="J383" s="42"/>
      <c r="K383" s="43"/>
      <c r="L383" s="43"/>
      <c r="M383" s="44">
        <f t="shared" ca="1" si="425"/>
        <v>642892</v>
      </c>
      <c r="N383" s="45">
        <f t="shared" ca="1" si="366"/>
        <v>3678905</v>
      </c>
      <c r="Q383" s="25">
        <f t="shared" ca="1" si="368"/>
        <v>4721</v>
      </c>
      <c r="R383" s="25">
        <f t="shared" ca="1" si="369"/>
        <v>59523</v>
      </c>
    </row>
    <row r="384" spans="2:18">
      <c r="B384" s="287"/>
      <c r="C384" s="36">
        <f t="shared" ca="1" si="370"/>
        <v>370</v>
      </c>
      <c r="D384" s="37">
        <f t="shared" ca="1" si="415"/>
        <v>1.83E-2</v>
      </c>
      <c r="E384" s="38">
        <f t="shared" ca="1" si="418"/>
        <v>64153</v>
      </c>
      <c r="F384" s="39">
        <f t="shared" ca="1" si="367"/>
        <v>64153</v>
      </c>
      <c r="G384" s="40">
        <f t="shared" ca="1" si="419"/>
        <v>4630</v>
      </c>
      <c r="H384" s="40">
        <f t="shared" ca="1" si="365"/>
        <v>59523</v>
      </c>
      <c r="I384" s="41">
        <f t="shared" ca="1" si="420"/>
        <v>2976490</v>
      </c>
      <c r="J384" s="42"/>
      <c r="K384" s="43"/>
      <c r="L384" s="43"/>
      <c r="M384" s="44">
        <f t="shared" ca="1" si="425"/>
        <v>642892</v>
      </c>
      <c r="N384" s="45">
        <f t="shared" ca="1" si="366"/>
        <v>3619382</v>
      </c>
      <c r="Q384" s="25">
        <f t="shared" ca="1" si="368"/>
        <v>4630</v>
      </c>
      <c r="R384" s="25">
        <f t="shared" ca="1" si="369"/>
        <v>59523</v>
      </c>
    </row>
    <row r="385" spans="2:18">
      <c r="B385" s="287"/>
      <c r="C385" s="36">
        <f t="shared" ca="1" si="370"/>
        <v>371</v>
      </c>
      <c r="D385" s="37">
        <f t="shared" ca="1" si="415"/>
        <v>1.83E-2</v>
      </c>
      <c r="E385" s="38">
        <f t="shared" ca="1" si="418"/>
        <v>64062</v>
      </c>
      <c r="F385" s="39">
        <f t="shared" ca="1" si="367"/>
        <v>64062</v>
      </c>
      <c r="G385" s="40">
        <f t="shared" ca="1" si="419"/>
        <v>4539</v>
      </c>
      <c r="H385" s="40">
        <f t="shared" ca="1" si="365"/>
        <v>59523</v>
      </c>
      <c r="I385" s="41">
        <f t="shared" ca="1" si="420"/>
        <v>2916967</v>
      </c>
      <c r="J385" s="42"/>
      <c r="K385" s="43"/>
      <c r="L385" s="43"/>
      <c r="M385" s="44">
        <f t="shared" ca="1" si="425"/>
        <v>642892</v>
      </c>
      <c r="N385" s="45">
        <f t="shared" ca="1" si="366"/>
        <v>3559859</v>
      </c>
      <c r="Q385" s="25">
        <f t="shared" ca="1" si="368"/>
        <v>4539</v>
      </c>
      <c r="R385" s="25">
        <f t="shared" ca="1" si="369"/>
        <v>59523</v>
      </c>
    </row>
    <row r="386" spans="2:18">
      <c r="B386" s="288"/>
      <c r="C386" s="49">
        <f t="shared" ca="1" si="370"/>
        <v>372</v>
      </c>
      <c r="D386" s="50">
        <f ca="1">IF(C386="","",VLOOKUP(C386/12,$H$3:$J$9,3,TRUE))</f>
        <v>1.83E-2</v>
      </c>
      <c r="E386" s="51">
        <f t="shared" ca="1" si="418"/>
        <v>141281</v>
      </c>
      <c r="F386" s="52">
        <f t="shared" ca="1" si="367"/>
        <v>63971</v>
      </c>
      <c r="G386" s="53">
        <f t="shared" ca="1" si="419"/>
        <v>4448</v>
      </c>
      <c r="H386" s="53">
        <f t="shared" ref="H386" ca="1" si="426">IF(C386="","",IF($E$5*12=C386,I385,H385))</f>
        <v>59523</v>
      </c>
      <c r="I386" s="54">
        <f t="shared" ca="1" si="420"/>
        <v>2857444</v>
      </c>
      <c r="J386" s="52">
        <f t="shared" ref="J386" ca="1" si="427">IF(C386="","",K386+L386)</f>
        <v>77310</v>
      </c>
      <c r="K386" s="56">
        <f t="shared" ref="K386" ca="1" si="428">IF(C386="","",ROUND(M380*D386/2,0))</f>
        <v>5882</v>
      </c>
      <c r="L386" s="57">
        <f t="shared" ref="L386" ca="1" si="429">IF(C386="","",IF($E$5*2=C386/6,M385,L380))</f>
        <v>71428</v>
      </c>
      <c r="M386" s="58">
        <f t="shared" ref="M386" ca="1" si="430">IF(C386="","",M380-L386)</f>
        <v>571464</v>
      </c>
      <c r="N386" s="59">
        <f t="shared" ca="1" si="366"/>
        <v>3428908</v>
      </c>
      <c r="Q386" s="25">
        <f t="shared" ca="1" si="368"/>
        <v>10330</v>
      </c>
      <c r="R386" s="25">
        <f t="shared" ca="1" si="369"/>
        <v>130951</v>
      </c>
    </row>
    <row r="387" spans="2:18">
      <c r="B387" s="286" t="str">
        <f ca="1">IF(C387="","",C398/12&amp;"年目")</f>
        <v>32年目</v>
      </c>
      <c r="C387" s="26">
        <f t="shared" ca="1" si="370"/>
        <v>373</v>
      </c>
      <c r="D387" s="27">
        <f t="shared" ref="D387:D397" ca="1" si="431">D388</f>
        <v>1.83E-2</v>
      </c>
      <c r="E387" s="28">
        <f t="shared" ca="1" si="418"/>
        <v>63881</v>
      </c>
      <c r="F387" s="29">
        <f t="shared" ca="1" si="367"/>
        <v>63881</v>
      </c>
      <c r="G387" s="30">
        <f t="shared" ca="1" si="419"/>
        <v>4358</v>
      </c>
      <c r="H387" s="30">
        <f t="shared" ref="H387:H388" ca="1" si="432">IF(C387="","",H386)</f>
        <v>59523</v>
      </c>
      <c r="I387" s="31">
        <f t="shared" ca="1" si="420"/>
        <v>2797921</v>
      </c>
      <c r="J387" s="32"/>
      <c r="K387" s="33"/>
      <c r="L387" s="33"/>
      <c r="M387" s="34">
        <f t="shared" ref="M387:M391" ca="1" si="433">IF(C387="","",M386)</f>
        <v>571464</v>
      </c>
      <c r="N387" s="35">
        <f t="shared" ca="1" si="366"/>
        <v>3369385</v>
      </c>
      <c r="Q387" s="25">
        <f t="shared" ca="1" si="368"/>
        <v>4358</v>
      </c>
      <c r="R387" s="25">
        <f t="shared" ca="1" si="369"/>
        <v>59523</v>
      </c>
    </row>
    <row r="388" spans="2:18">
      <c r="B388" s="287"/>
      <c r="C388" s="36">
        <f t="shared" ca="1" si="370"/>
        <v>374</v>
      </c>
      <c r="D388" s="37">
        <f t="shared" ca="1" si="431"/>
        <v>1.83E-2</v>
      </c>
      <c r="E388" s="38">
        <f t="shared" ca="1" si="418"/>
        <v>63790</v>
      </c>
      <c r="F388" s="39">
        <f t="shared" ca="1" si="367"/>
        <v>63790</v>
      </c>
      <c r="G388" s="40">
        <f t="shared" ca="1" si="419"/>
        <v>4267</v>
      </c>
      <c r="H388" s="40">
        <f t="shared" ca="1" si="432"/>
        <v>59523</v>
      </c>
      <c r="I388" s="41">
        <f t="shared" ca="1" si="420"/>
        <v>2738398</v>
      </c>
      <c r="J388" s="42"/>
      <c r="K388" s="43"/>
      <c r="L388" s="43"/>
      <c r="M388" s="44">
        <f t="shared" ca="1" si="433"/>
        <v>571464</v>
      </c>
      <c r="N388" s="45">
        <f t="shared" ca="1" si="366"/>
        <v>3309862</v>
      </c>
      <c r="Q388" s="25">
        <f t="shared" ca="1" si="368"/>
        <v>4267</v>
      </c>
      <c r="R388" s="25">
        <f t="shared" ca="1" si="369"/>
        <v>59523</v>
      </c>
    </row>
    <row r="389" spans="2:18">
      <c r="B389" s="287"/>
      <c r="C389" s="36">
        <f t="shared" ca="1" si="370"/>
        <v>375</v>
      </c>
      <c r="D389" s="37">
        <f t="shared" ca="1" si="431"/>
        <v>1.83E-2</v>
      </c>
      <c r="E389" s="38">
        <f t="shared" ca="1" si="418"/>
        <v>63699</v>
      </c>
      <c r="F389" s="39">
        <f t="shared" ca="1" si="367"/>
        <v>63699</v>
      </c>
      <c r="G389" s="40">
        <f t="shared" ca="1" si="419"/>
        <v>4176</v>
      </c>
      <c r="H389" s="40">
        <f t="shared" ca="1" si="365"/>
        <v>59523</v>
      </c>
      <c r="I389" s="41">
        <f t="shared" ca="1" si="420"/>
        <v>2678875</v>
      </c>
      <c r="J389" s="42"/>
      <c r="K389" s="43"/>
      <c r="L389" s="43"/>
      <c r="M389" s="44">
        <f t="shared" ca="1" si="433"/>
        <v>571464</v>
      </c>
      <c r="N389" s="45">
        <f t="shared" ca="1" si="366"/>
        <v>3250339</v>
      </c>
      <c r="Q389" s="25">
        <f t="shared" ca="1" si="368"/>
        <v>4176</v>
      </c>
      <c r="R389" s="25">
        <f t="shared" ca="1" si="369"/>
        <v>59523</v>
      </c>
    </row>
    <row r="390" spans="2:18">
      <c r="B390" s="287"/>
      <c r="C390" s="36">
        <f t="shared" ca="1" si="370"/>
        <v>376</v>
      </c>
      <c r="D390" s="37">
        <f t="shared" ca="1" si="431"/>
        <v>1.83E-2</v>
      </c>
      <c r="E390" s="38">
        <f t="shared" ca="1" si="418"/>
        <v>63608</v>
      </c>
      <c r="F390" s="39">
        <f t="shared" ca="1" si="367"/>
        <v>63608</v>
      </c>
      <c r="G390" s="40">
        <f t="shared" ca="1" si="419"/>
        <v>4085</v>
      </c>
      <c r="H390" s="40">
        <f t="shared" ca="1" si="365"/>
        <v>59523</v>
      </c>
      <c r="I390" s="41">
        <f t="shared" ca="1" si="420"/>
        <v>2619352</v>
      </c>
      <c r="J390" s="42"/>
      <c r="K390" s="43"/>
      <c r="L390" s="43"/>
      <c r="M390" s="44">
        <f t="shared" ca="1" si="433"/>
        <v>571464</v>
      </c>
      <c r="N390" s="45">
        <f t="shared" ca="1" si="366"/>
        <v>3190816</v>
      </c>
      <c r="Q390" s="25">
        <f t="shared" ca="1" si="368"/>
        <v>4085</v>
      </c>
      <c r="R390" s="25">
        <f t="shared" ca="1" si="369"/>
        <v>59523</v>
      </c>
    </row>
    <row r="391" spans="2:18">
      <c r="B391" s="287"/>
      <c r="C391" s="36">
        <f t="shared" ca="1" si="370"/>
        <v>377</v>
      </c>
      <c r="D391" s="37">
        <f t="shared" ca="1" si="431"/>
        <v>1.83E-2</v>
      </c>
      <c r="E391" s="38">
        <f t="shared" ca="1" si="418"/>
        <v>63518</v>
      </c>
      <c r="F391" s="39">
        <f t="shared" ca="1" si="367"/>
        <v>63518</v>
      </c>
      <c r="G391" s="40">
        <f t="shared" ca="1" si="419"/>
        <v>3995</v>
      </c>
      <c r="H391" s="40">
        <f t="shared" ca="1" si="365"/>
        <v>59523</v>
      </c>
      <c r="I391" s="41">
        <f t="shared" ca="1" si="420"/>
        <v>2559829</v>
      </c>
      <c r="J391" s="42"/>
      <c r="K391" s="43"/>
      <c r="L391" s="43"/>
      <c r="M391" s="44">
        <f t="shared" ca="1" si="433"/>
        <v>571464</v>
      </c>
      <c r="N391" s="45">
        <f t="shared" ca="1" si="366"/>
        <v>3131293</v>
      </c>
      <c r="Q391" s="25">
        <f t="shared" ca="1" si="368"/>
        <v>3995</v>
      </c>
      <c r="R391" s="25">
        <f t="shared" ca="1" si="369"/>
        <v>59523</v>
      </c>
    </row>
    <row r="392" spans="2:18">
      <c r="B392" s="287"/>
      <c r="C392" s="36">
        <f t="shared" ca="1" si="370"/>
        <v>378</v>
      </c>
      <c r="D392" s="37">
        <f t="shared" ca="1" si="431"/>
        <v>1.83E-2</v>
      </c>
      <c r="E392" s="38">
        <f t="shared" ca="1" si="418"/>
        <v>140084</v>
      </c>
      <c r="F392" s="39">
        <f t="shared" ca="1" si="367"/>
        <v>63427</v>
      </c>
      <c r="G392" s="40">
        <f t="shared" ca="1" si="419"/>
        <v>3904</v>
      </c>
      <c r="H392" s="40">
        <f t="shared" ca="1" si="365"/>
        <v>59523</v>
      </c>
      <c r="I392" s="41">
        <f t="shared" ca="1" si="420"/>
        <v>2500306</v>
      </c>
      <c r="J392" s="46">
        <f t="shared" ref="J392" ca="1" si="434">IF(C392="","",K392+L392)</f>
        <v>76657</v>
      </c>
      <c r="K392" s="47">
        <f t="shared" ref="K392" ca="1" si="435">IF(C392="","",ROUND(M391*D392/2,0))</f>
        <v>5229</v>
      </c>
      <c r="L392" s="48">
        <f t="shared" ref="L392" ca="1" si="436">IF(C392="","",IF($E$5*2=C392/6,M391,L386))</f>
        <v>71428</v>
      </c>
      <c r="M392" s="44">
        <f t="shared" ref="M392" ca="1" si="437">IF(C392="","",M386-L392)</f>
        <v>500036</v>
      </c>
      <c r="N392" s="45">
        <f t="shared" ca="1" si="366"/>
        <v>3000342</v>
      </c>
      <c r="Q392" s="25">
        <f t="shared" ca="1" si="368"/>
        <v>9133</v>
      </c>
      <c r="R392" s="25">
        <f t="shared" ca="1" si="369"/>
        <v>130951</v>
      </c>
    </row>
    <row r="393" spans="2:18">
      <c r="B393" s="287"/>
      <c r="C393" s="36">
        <f t="shared" ca="1" si="370"/>
        <v>379</v>
      </c>
      <c r="D393" s="37">
        <f t="shared" ca="1" si="431"/>
        <v>1.83E-2</v>
      </c>
      <c r="E393" s="38">
        <f t="shared" ca="1" si="418"/>
        <v>63336</v>
      </c>
      <c r="F393" s="39">
        <f t="shared" ca="1" si="367"/>
        <v>63336</v>
      </c>
      <c r="G393" s="40">
        <f t="shared" ca="1" si="419"/>
        <v>3813</v>
      </c>
      <c r="H393" s="40">
        <f t="shared" ca="1" si="365"/>
        <v>59523</v>
      </c>
      <c r="I393" s="41">
        <f t="shared" ca="1" si="420"/>
        <v>2440783</v>
      </c>
      <c r="J393" s="42"/>
      <c r="K393" s="43"/>
      <c r="L393" s="43"/>
      <c r="M393" s="44">
        <f t="shared" ref="M393:M397" ca="1" si="438">IF(C393="","",M392)</f>
        <v>500036</v>
      </c>
      <c r="N393" s="45">
        <f t="shared" ca="1" si="366"/>
        <v>2940819</v>
      </c>
      <c r="Q393" s="25">
        <f t="shared" ca="1" si="368"/>
        <v>3813</v>
      </c>
      <c r="R393" s="25">
        <f t="shared" ca="1" si="369"/>
        <v>59523</v>
      </c>
    </row>
    <row r="394" spans="2:18">
      <c r="B394" s="287"/>
      <c r="C394" s="36">
        <f t="shared" ca="1" si="370"/>
        <v>380</v>
      </c>
      <c r="D394" s="37">
        <f t="shared" ca="1" si="431"/>
        <v>1.83E-2</v>
      </c>
      <c r="E394" s="38">
        <f t="shared" ca="1" si="418"/>
        <v>63245</v>
      </c>
      <c r="F394" s="39">
        <f t="shared" ca="1" si="367"/>
        <v>63245</v>
      </c>
      <c r="G394" s="40">
        <f t="shared" ca="1" si="419"/>
        <v>3722</v>
      </c>
      <c r="H394" s="40">
        <f t="shared" ca="1" si="365"/>
        <v>59523</v>
      </c>
      <c r="I394" s="41">
        <f t="shared" ca="1" si="420"/>
        <v>2381260</v>
      </c>
      <c r="J394" s="42"/>
      <c r="K394" s="43"/>
      <c r="L394" s="43"/>
      <c r="M394" s="44">
        <f t="shared" ca="1" si="438"/>
        <v>500036</v>
      </c>
      <c r="N394" s="45">
        <f t="shared" ca="1" si="366"/>
        <v>2881296</v>
      </c>
      <c r="Q394" s="25">
        <f t="shared" ca="1" si="368"/>
        <v>3722</v>
      </c>
      <c r="R394" s="25">
        <f t="shared" ca="1" si="369"/>
        <v>59523</v>
      </c>
    </row>
    <row r="395" spans="2:18">
      <c r="B395" s="287"/>
      <c r="C395" s="36">
        <f t="shared" ca="1" si="370"/>
        <v>381</v>
      </c>
      <c r="D395" s="37">
        <f t="shared" ca="1" si="431"/>
        <v>1.83E-2</v>
      </c>
      <c r="E395" s="38">
        <f t="shared" ca="1" si="418"/>
        <v>63154</v>
      </c>
      <c r="F395" s="39">
        <f t="shared" ca="1" si="367"/>
        <v>63154</v>
      </c>
      <c r="G395" s="40">
        <f t="shared" ca="1" si="419"/>
        <v>3631</v>
      </c>
      <c r="H395" s="40">
        <f t="shared" ca="1" si="365"/>
        <v>59523</v>
      </c>
      <c r="I395" s="41">
        <f t="shared" ca="1" si="420"/>
        <v>2321737</v>
      </c>
      <c r="J395" s="42"/>
      <c r="K395" s="43"/>
      <c r="L395" s="43"/>
      <c r="M395" s="44">
        <f t="shared" ca="1" si="438"/>
        <v>500036</v>
      </c>
      <c r="N395" s="45">
        <f t="shared" ca="1" si="366"/>
        <v>2821773</v>
      </c>
      <c r="Q395" s="25">
        <f t="shared" ca="1" si="368"/>
        <v>3631</v>
      </c>
      <c r="R395" s="25">
        <f t="shared" ca="1" si="369"/>
        <v>59523</v>
      </c>
    </row>
    <row r="396" spans="2:18">
      <c r="B396" s="287"/>
      <c r="C396" s="36">
        <f t="shared" ca="1" si="370"/>
        <v>382</v>
      </c>
      <c r="D396" s="37">
        <f t="shared" ca="1" si="431"/>
        <v>1.83E-2</v>
      </c>
      <c r="E396" s="38">
        <f t="shared" ca="1" si="418"/>
        <v>63064</v>
      </c>
      <c r="F396" s="39">
        <f t="shared" ca="1" si="367"/>
        <v>63064</v>
      </c>
      <c r="G396" s="40">
        <f t="shared" ca="1" si="419"/>
        <v>3541</v>
      </c>
      <c r="H396" s="40">
        <f t="shared" ca="1" si="365"/>
        <v>59523</v>
      </c>
      <c r="I396" s="41">
        <f t="shared" ca="1" si="420"/>
        <v>2262214</v>
      </c>
      <c r="J396" s="42"/>
      <c r="K396" s="43"/>
      <c r="L396" s="43"/>
      <c r="M396" s="44">
        <f t="shared" ca="1" si="438"/>
        <v>500036</v>
      </c>
      <c r="N396" s="45">
        <f t="shared" ca="1" si="366"/>
        <v>2762250</v>
      </c>
      <c r="Q396" s="25">
        <f t="shared" ca="1" si="368"/>
        <v>3541</v>
      </c>
      <c r="R396" s="25">
        <f t="shared" ca="1" si="369"/>
        <v>59523</v>
      </c>
    </row>
    <row r="397" spans="2:18">
      <c r="B397" s="287"/>
      <c r="C397" s="36">
        <f t="shared" ca="1" si="370"/>
        <v>383</v>
      </c>
      <c r="D397" s="37">
        <f t="shared" ca="1" si="431"/>
        <v>1.83E-2</v>
      </c>
      <c r="E397" s="38">
        <f t="shared" ca="1" si="418"/>
        <v>62973</v>
      </c>
      <c r="F397" s="39">
        <f t="shared" ca="1" si="367"/>
        <v>62973</v>
      </c>
      <c r="G397" s="40">
        <f t="shared" ca="1" si="419"/>
        <v>3450</v>
      </c>
      <c r="H397" s="40">
        <f t="shared" ca="1" si="365"/>
        <v>59523</v>
      </c>
      <c r="I397" s="41">
        <f t="shared" ca="1" si="420"/>
        <v>2202691</v>
      </c>
      <c r="J397" s="42"/>
      <c r="K397" s="43"/>
      <c r="L397" s="43"/>
      <c r="M397" s="44">
        <f t="shared" ca="1" si="438"/>
        <v>500036</v>
      </c>
      <c r="N397" s="45">
        <f t="shared" ca="1" si="366"/>
        <v>2702727</v>
      </c>
      <c r="Q397" s="25">
        <f t="shared" ca="1" si="368"/>
        <v>3450</v>
      </c>
      <c r="R397" s="25">
        <f t="shared" ca="1" si="369"/>
        <v>59523</v>
      </c>
    </row>
    <row r="398" spans="2:18">
      <c r="B398" s="288"/>
      <c r="C398" s="49">
        <f t="shared" ca="1" si="370"/>
        <v>384</v>
      </c>
      <c r="D398" s="50">
        <f ca="1">IF(C398="","",VLOOKUP(C398/12,$H$3:$J$9,3,TRUE))</f>
        <v>1.83E-2</v>
      </c>
      <c r="E398" s="51">
        <f t="shared" ca="1" si="418"/>
        <v>138885</v>
      </c>
      <c r="F398" s="52">
        <f t="shared" ca="1" si="367"/>
        <v>62882</v>
      </c>
      <c r="G398" s="53">
        <f t="shared" ca="1" si="419"/>
        <v>3359</v>
      </c>
      <c r="H398" s="53">
        <f t="shared" ref="H398" ca="1" si="439">IF(C398="","",IF($E$5*12=C398,I397,H397))</f>
        <v>59523</v>
      </c>
      <c r="I398" s="54">
        <f t="shared" ca="1" si="420"/>
        <v>2143168</v>
      </c>
      <c r="J398" s="52">
        <f t="shared" ref="J398" ca="1" si="440">IF(C398="","",K398+L398)</f>
        <v>76003</v>
      </c>
      <c r="K398" s="56">
        <f t="shared" ref="K398" ca="1" si="441">IF(C398="","",ROUND(M392*D398/2,0))</f>
        <v>4575</v>
      </c>
      <c r="L398" s="57">
        <f t="shared" ref="L398" ca="1" si="442">IF(C398="","",IF($E$5*2=C398/6,M397,L392))</f>
        <v>71428</v>
      </c>
      <c r="M398" s="58">
        <f t="shared" ref="M398" ca="1" si="443">IF(C398="","",M392-L398)</f>
        <v>428608</v>
      </c>
      <c r="N398" s="59">
        <f t="shared" ca="1" si="366"/>
        <v>2571776</v>
      </c>
      <c r="Q398" s="25">
        <f t="shared" ca="1" si="368"/>
        <v>7934</v>
      </c>
      <c r="R398" s="25">
        <f t="shared" ca="1" si="369"/>
        <v>130951</v>
      </c>
    </row>
    <row r="399" spans="2:18">
      <c r="B399" s="286" t="str">
        <f ca="1">IF(C399="","",C410/12&amp;"年目")</f>
        <v>33年目</v>
      </c>
      <c r="C399" s="26">
        <f t="shared" ca="1" si="370"/>
        <v>385</v>
      </c>
      <c r="D399" s="27">
        <f t="shared" ref="D399:D409" ca="1" si="444">D400</f>
        <v>1.83E-2</v>
      </c>
      <c r="E399" s="28">
        <f t="shared" ca="1" si="418"/>
        <v>62791</v>
      </c>
      <c r="F399" s="29">
        <f t="shared" ca="1" si="367"/>
        <v>62791</v>
      </c>
      <c r="G399" s="30">
        <f t="shared" ca="1" si="419"/>
        <v>3268</v>
      </c>
      <c r="H399" s="30">
        <f t="shared" ref="H399:H433" ca="1" si="445">IF(C399="","",H398)</f>
        <v>59523</v>
      </c>
      <c r="I399" s="31">
        <f t="shared" ca="1" si="420"/>
        <v>2083645</v>
      </c>
      <c r="J399" s="32"/>
      <c r="K399" s="33"/>
      <c r="L399" s="33"/>
      <c r="M399" s="34">
        <f t="shared" ref="M399:M403" ca="1" si="446">IF(C399="","",M398)</f>
        <v>428608</v>
      </c>
      <c r="N399" s="35">
        <f t="shared" ref="N399:N434" ca="1" si="447">IF(C399="","",I399+M399)</f>
        <v>2512253</v>
      </c>
      <c r="Q399" s="25">
        <f t="shared" ca="1" si="368"/>
        <v>3268</v>
      </c>
      <c r="R399" s="25">
        <f t="shared" ca="1" si="369"/>
        <v>59523</v>
      </c>
    </row>
    <row r="400" spans="2:18">
      <c r="B400" s="287"/>
      <c r="C400" s="36">
        <f t="shared" ca="1" si="370"/>
        <v>386</v>
      </c>
      <c r="D400" s="37">
        <f t="shared" ca="1" si="444"/>
        <v>1.83E-2</v>
      </c>
      <c r="E400" s="38">
        <f t="shared" ca="1" si="418"/>
        <v>62701</v>
      </c>
      <c r="F400" s="39">
        <f t="shared" ref="F400:F434" ca="1" si="448">IF(C400="","",G400+H400)</f>
        <v>62701</v>
      </c>
      <c r="G400" s="40">
        <f t="shared" ca="1" si="419"/>
        <v>3178</v>
      </c>
      <c r="H400" s="40">
        <f t="shared" ca="1" si="445"/>
        <v>59523</v>
      </c>
      <c r="I400" s="41">
        <f t="shared" ca="1" si="420"/>
        <v>2024122</v>
      </c>
      <c r="J400" s="42"/>
      <c r="K400" s="43"/>
      <c r="L400" s="43"/>
      <c r="M400" s="44">
        <f t="shared" ca="1" si="446"/>
        <v>428608</v>
      </c>
      <c r="N400" s="45">
        <f t="shared" ca="1" si="447"/>
        <v>2452730</v>
      </c>
      <c r="Q400" s="25">
        <f t="shared" ref="Q400:Q434" ca="1" si="449">IF(C400="","",G400+K400)</f>
        <v>3178</v>
      </c>
      <c r="R400" s="25">
        <f t="shared" ref="R400:R434" ca="1" si="450">IF(C400="","",H400+L400)</f>
        <v>59523</v>
      </c>
    </row>
    <row r="401" spans="2:18">
      <c r="B401" s="287"/>
      <c r="C401" s="36">
        <f t="shared" ref="C401:C434" ca="1" si="451">IF(C400="","",IF($E$5*12&lt;C400+1,"",C400+1))</f>
        <v>387</v>
      </c>
      <c r="D401" s="37">
        <f t="shared" ca="1" si="444"/>
        <v>1.83E-2</v>
      </c>
      <c r="E401" s="38">
        <f t="shared" ca="1" si="418"/>
        <v>62610</v>
      </c>
      <c r="F401" s="39">
        <f t="shared" ca="1" si="448"/>
        <v>62610</v>
      </c>
      <c r="G401" s="40">
        <f t="shared" ca="1" si="419"/>
        <v>3087</v>
      </c>
      <c r="H401" s="40">
        <f t="shared" ca="1" si="445"/>
        <v>59523</v>
      </c>
      <c r="I401" s="41">
        <f t="shared" ca="1" si="420"/>
        <v>1964599</v>
      </c>
      <c r="J401" s="42"/>
      <c r="K401" s="43"/>
      <c r="L401" s="43"/>
      <c r="M401" s="44">
        <f t="shared" ca="1" si="446"/>
        <v>428608</v>
      </c>
      <c r="N401" s="45">
        <f t="shared" ca="1" si="447"/>
        <v>2393207</v>
      </c>
      <c r="Q401" s="25">
        <f t="shared" ca="1" si="449"/>
        <v>3087</v>
      </c>
      <c r="R401" s="25">
        <f t="shared" ca="1" si="450"/>
        <v>59523</v>
      </c>
    </row>
    <row r="402" spans="2:18">
      <c r="B402" s="287"/>
      <c r="C402" s="36">
        <f t="shared" ca="1" si="451"/>
        <v>388</v>
      </c>
      <c r="D402" s="37">
        <f t="shared" ca="1" si="444"/>
        <v>1.83E-2</v>
      </c>
      <c r="E402" s="38">
        <f t="shared" ca="1" si="418"/>
        <v>62519</v>
      </c>
      <c r="F402" s="39">
        <f t="shared" ca="1" si="448"/>
        <v>62519</v>
      </c>
      <c r="G402" s="40">
        <f t="shared" ca="1" si="419"/>
        <v>2996</v>
      </c>
      <c r="H402" s="40">
        <f t="shared" ca="1" si="445"/>
        <v>59523</v>
      </c>
      <c r="I402" s="41">
        <f t="shared" ca="1" si="420"/>
        <v>1905076</v>
      </c>
      <c r="J402" s="42"/>
      <c r="K402" s="43"/>
      <c r="L402" s="43"/>
      <c r="M402" s="44">
        <f t="shared" ca="1" si="446"/>
        <v>428608</v>
      </c>
      <c r="N402" s="45">
        <f t="shared" ca="1" si="447"/>
        <v>2333684</v>
      </c>
      <c r="Q402" s="25">
        <f t="shared" ca="1" si="449"/>
        <v>2996</v>
      </c>
      <c r="R402" s="25">
        <f t="shared" ca="1" si="450"/>
        <v>59523</v>
      </c>
    </row>
    <row r="403" spans="2:18">
      <c r="B403" s="287"/>
      <c r="C403" s="36">
        <f t="shared" ca="1" si="451"/>
        <v>389</v>
      </c>
      <c r="D403" s="37">
        <f t="shared" ca="1" si="444"/>
        <v>1.83E-2</v>
      </c>
      <c r="E403" s="38">
        <f t="shared" ca="1" si="418"/>
        <v>62428</v>
      </c>
      <c r="F403" s="39">
        <f t="shared" ca="1" si="448"/>
        <v>62428</v>
      </c>
      <c r="G403" s="40">
        <f t="shared" ca="1" si="419"/>
        <v>2905</v>
      </c>
      <c r="H403" s="40">
        <f t="shared" ca="1" si="445"/>
        <v>59523</v>
      </c>
      <c r="I403" s="41">
        <f t="shared" ca="1" si="420"/>
        <v>1845553</v>
      </c>
      <c r="J403" s="42"/>
      <c r="K403" s="43"/>
      <c r="L403" s="43"/>
      <c r="M403" s="44">
        <f t="shared" ca="1" si="446"/>
        <v>428608</v>
      </c>
      <c r="N403" s="45">
        <f t="shared" ca="1" si="447"/>
        <v>2274161</v>
      </c>
      <c r="Q403" s="25">
        <f t="shared" ca="1" si="449"/>
        <v>2905</v>
      </c>
      <c r="R403" s="25">
        <f t="shared" ca="1" si="450"/>
        <v>59523</v>
      </c>
    </row>
    <row r="404" spans="2:18">
      <c r="B404" s="287"/>
      <c r="C404" s="36">
        <f t="shared" ca="1" si="451"/>
        <v>390</v>
      </c>
      <c r="D404" s="37">
        <f t="shared" ca="1" si="444"/>
        <v>1.83E-2</v>
      </c>
      <c r="E404" s="38">
        <f t="shared" ca="1" si="418"/>
        <v>137687</v>
      </c>
      <c r="F404" s="39">
        <f t="shared" ca="1" si="448"/>
        <v>62337</v>
      </c>
      <c r="G404" s="40">
        <f t="shared" ca="1" si="419"/>
        <v>2814</v>
      </c>
      <c r="H404" s="40">
        <f t="shared" ca="1" si="445"/>
        <v>59523</v>
      </c>
      <c r="I404" s="41">
        <f t="shared" ca="1" si="420"/>
        <v>1786030</v>
      </c>
      <c r="J404" s="46">
        <f t="shared" ref="J404" ca="1" si="452">IF(C404="","",K404+L404)</f>
        <v>75350</v>
      </c>
      <c r="K404" s="47">
        <f t="shared" ref="K404" ca="1" si="453">IF(C404="","",ROUND(M403*D404/2,0))</f>
        <v>3922</v>
      </c>
      <c r="L404" s="48">
        <f t="shared" ref="L404" ca="1" si="454">IF(C404="","",IF($E$5*2=C404/6,M403,L398))</f>
        <v>71428</v>
      </c>
      <c r="M404" s="44">
        <f t="shared" ref="M404" ca="1" si="455">IF(C404="","",M398-L404)</f>
        <v>357180</v>
      </c>
      <c r="N404" s="45">
        <f t="shared" ca="1" si="447"/>
        <v>2143210</v>
      </c>
      <c r="Q404" s="25">
        <f t="shared" ca="1" si="449"/>
        <v>6736</v>
      </c>
      <c r="R404" s="25">
        <f t="shared" ca="1" si="450"/>
        <v>130951</v>
      </c>
    </row>
    <row r="405" spans="2:18">
      <c r="B405" s="287"/>
      <c r="C405" s="36">
        <f t="shared" ca="1" si="451"/>
        <v>391</v>
      </c>
      <c r="D405" s="37">
        <f t="shared" ca="1" si="444"/>
        <v>1.83E-2</v>
      </c>
      <c r="E405" s="38">
        <f t="shared" ca="1" si="418"/>
        <v>62247</v>
      </c>
      <c r="F405" s="39">
        <f t="shared" ca="1" si="448"/>
        <v>62247</v>
      </c>
      <c r="G405" s="40">
        <f t="shared" ca="1" si="419"/>
        <v>2724</v>
      </c>
      <c r="H405" s="40">
        <f t="shared" ca="1" si="445"/>
        <v>59523</v>
      </c>
      <c r="I405" s="41">
        <f t="shared" ca="1" si="420"/>
        <v>1726507</v>
      </c>
      <c r="J405" s="42"/>
      <c r="K405" s="43"/>
      <c r="L405" s="43"/>
      <c r="M405" s="44">
        <f t="shared" ref="M405:M409" ca="1" si="456">IF(C405="","",M404)</f>
        <v>357180</v>
      </c>
      <c r="N405" s="45">
        <f t="shared" ca="1" si="447"/>
        <v>2083687</v>
      </c>
      <c r="Q405" s="25">
        <f t="shared" ca="1" si="449"/>
        <v>2724</v>
      </c>
      <c r="R405" s="25">
        <f t="shared" ca="1" si="450"/>
        <v>59523</v>
      </c>
    </row>
    <row r="406" spans="2:18">
      <c r="B406" s="287"/>
      <c r="C406" s="36">
        <f t="shared" ca="1" si="451"/>
        <v>392</v>
      </c>
      <c r="D406" s="37">
        <f t="shared" ca="1" si="444"/>
        <v>1.83E-2</v>
      </c>
      <c r="E406" s="38">
        <f t="shared" ca="1" si="418"/>
        <v>62156</v>
      </c>
      <c r="F406" s="39">
        <f t="shared" ca="1" si="448"/>
        <v>62156</v>
      </c>
      <c r="G406" s="40">
        <f t="shared" ca="1" si="419"/>
        <v>2633</v>
      </c>
      <c r="H406" s="40">
        <f t="shared" ca="1" si="445"/>
        <v>59523</v>
      </c>
      <c r="I406" s="41">
        <f t="shared" ca="1" si="420"/>
        <v>1666984</v>
      </c>
      <c r="J406" s="42"/>
      <c r="K406" s="43"/>
      <c r="L406" s="43"/>
      <c r="M406" s="44">
        <f t="shared" ca="1" si="456"/>
        <v>357180</v>
      </c>
      <c r="N406" s="45">
        <f t="shared" ca="1" si="447"/>
        <v>2024164</v>
      </c>
      <c r="Q406" s="25">
        <f t="shared" ca="1" si="449"/>
        <v>2633</v>
      </c>
      <c r="R406" s="25">
        <f t="shared" ca="1" si="450"/>
        <v>59523</v>
      </c>
    </row>
    <row r="407" spans="2:18">
      <c r="B407" s="287"/>
      <c r="C407" s="36">
        <f t="shared" ca="1" si="451"/>
        <v>393</v>
      </c>
      <c r="D407" s="37">
        <f t="shared" ca="1" si="444"/>
        <v>1.83E-2</v>
      </c>
      <c r="E407" s="38">
        <f t="shared" ca="1" si="418"/>
        <v>62065</v>
      </c>
      <c r="F407" s="39">
        <f t="shared" ca="1" si="448"/>
        <v>62065</v>
      </c>
      <c r="G407" s="40">
        <f t="shared" ca="1" si="419"/>
        <v>2542</v>
      </c>
      <c r="H407" s="40">
        <f t="shared" ca="1" si="445"/>
        <v>59523</v>
      </c>
      <c r="I407" s="41">
        <f t="shared" ca="1" si="420"/>
        <v>1607461</v>
      </c>
      <c r="J407" s="42"/>
      <c r="K407" s="43"/>
      <c r="L407" s="43"/>
      <c r="M407" s="44">
        <f t="shared" ca="1" si="456"/>
        <v>357180</v>
      </c>
      <c r="N407" s="45">
        <f t="shared" ca="1" si="447"/>
        <v>1964641</v>
      </c>
      <c r="Q407" s="25">
        <f t="shared" ca="1" si="449"/>
        <v>2542</v>
      </c>
      <c r="R407" s="25">
        <f t="shared" ca="1" si="450"/>
        <v>59523</v>
      </c>
    </row>
    <row r="408" spans="2:18">
      <c r="B408" s="287"/>
      <c r="C408" s="36">
        <f t="shared" ca="1" si="451"/>
        <v>394</v>
      </c>
      <c r="D408" s="37">
        <f t="shared" ca="1" si="444"/>
        <v>1.83E-2</v>
      </c>
      <c r="E408" s="38">
        <f t="shared" ca="1" si="418"/>
        <v>61974</v>
      </c>
      <c r="F408" s="39">
        <f t="shared" ca="1" si="448"/>
        <v>61974</v>
      </c>
      <c r="G408" s="40">
        <f t="shared" ca="1" si="419"/>
        <v>2451</v>
      </c>
      <c r="H408" s="40">
        <f t="shared" ca="1" si="445"/>
        <v>59523</v>
      </c>
      <c r="I408" s="41">
        <f t="shared" ca="1" si="420"/>
        <v>1547938</v>
      </c>
      <c r="J408" s="42"/>
      <c r="K408" s="43"/>
      <c r="L408" s="43"/>
      <c r="M408" s="44">
        <f t="shared" ca="1" si="456"/>
        <v>357180</v>
      </c>
      <c r="N408" s="45">
        <f t="shared" ca="1" si="447"/>
        <v>1905118</v>
      </c>
      <c r="Q408" s="25">
        <f t="shared" ca="1" si="449"/>
        <v>2451</v>
      </c>
      <c r="R408" s="25">
        <f t="shared" ca="1" si="450"/>
        <v>59523</v>
      </c>
    </row>
    <row r="409" spans="2:18">
      <c r="B409" s="287"/>
      <c r="C409" s="36">
        <f t="shared" ca="1" si="451"/>
        <v>395</v>
      </c>
      <c r="D409" s="37">
        <f t="shared" ca="1" si="444"/>
        <v>1.83E-2</v>
      </c>
      <c r="E409" s="38">
        <f t="shared" ca="1" si="418"/>
        <v>61884</v>
      </c>
      <c r="F409" s="39">
        <f t="shared" ca="1" si="448"/>
        <v>61884</v>
      </c>
      <c r="G409" s="40">
        <f t="shared" ca="1" si="419"/>
        <v>2361</v>
      </c>
      <c r="H409" s="40">
        <f t="shared" ca="1" si="445"/>
        <v>59523</v>
      </c>
      <c r="I409" s="41">
        <f t="shared" ca="1" si="420"/>
        <v>1488415</v>
      </c>
      <c r="J409" s="42"/>
      <c r="K409" s="43"/>
      <c r="L409" s="43"/>
      <c r="M409" s="44">
        <f t="shared" ca="1" si="456"/>
        <v>357180</v>
      </c>
      <c r="N409" s="45">
        <f t="shared" ca="1" si="447"/>
        <v>1845595</v>
      </c>
      <c r="Q409" s="25">
        <f t="shared" ca="1" si="449"/>
        <v>2361</v>
      </c>
      <c r="R409" s="25">
        <f t="shared" ca="1" si="450"/>
        <v>59523</v>
      </c>
    </row>
    <row r="410" spans="2:18">
      <c r="B410" s="288"/>
      <c r="C410" s="49">
        <f t="shared" ca="1" si="451"/>
        <v>396</v>
      </c>
      <c r="D410" s="50">
        <f ca="1">IF(C410="","",VLOOKUP(C410/12,$H$3:$J$9,3,TRUE))</f>
        <v>1.83E-2</v>
      </c>
      <c r="E410" s="51">
        <f t="shared" ca="1" si="418"/>
        <v>136489</v>
      </c>
      <c r="F410" s="52">
        <f t="shared" ca="1" si="448"/>
        <v>61793</v>
      </c>
      <c r="G410" s="53">
        <f t="shared" ca="1" si="419"/>
        <v>2270</v>
      </c>
      <c r="H410" s="53">
        <f t="shared" ref="H410" ca="1" si="457">IF(C410="","",IF($E$5*12=C410,I409,H409))</f>
        <v>59523</v>
      </c>
      <c r="I410" s="54">
        <f t="shared" ca="1" si="420"/>
        <v>1428892</v>
      </c>
      <c r="J410" s="52">
        <f t="shared" ref="J410" ca="1" si="458">IF(C410="","",K410+L410)</f>
        <v>74696</v>
      </c>
      <c r="K410" s="56">
        <f t="shared" ref="K410" ca="1" si="459">IF(C410="","",ROUND(M404*D410/2,0))</f>
        <v>3268</v>
      </c>
      <c r="L410" s="57">
        <f t="shared" ref="L410" ca="1" si="460">IF(C410="","",IF($E$5*2=C410/6,M409,L404))</f>
        <v>71428</v>
      </c>
      <c r="M410" s="58">
        <f t="shared" ref="M410" ca="1" si="461">IF(C410="","",M404-L410)</f>
        <v>285752</v>
      </c>
      <c r="N410" s="59">
        <f t="shared" ca="1" si="447"/>
        <v>1714644</v>
      </c>
      <c r="Q410" s="25">
        <f t="shared" ca="1" si="449"/>
        <v>5538</v>
      </c>
      <c r="R410" s="25">
        <f t="shared" ca="1" si="450"/>
        <v>130951</v>
      </c>
    </row>
    <row r="411" spans="2:18">
      <c r="B411" s="286" t="str">
        <f ca="1">IF(C411="","",C422/12&amp;"年目")</f>
        <v>34年目</v>
      </c>
      <c r="C411" s="26">
        <f t="shared" ca="1" si="451"/>
        <v>397</v>
      </c>
      <c r="D411" s="27">
        <f t="shared" ref="D411:D421" ca="1" si="462">D412</f>
        <v>1.83E-2</v>
      </c>
      <c r="E411" s="28">
        <f t="shared" ca="1" si="418"/>
        <v>61702</v>
      </c>
      <c r="F411" s="29">
        <f t="shared" ca="1" si="448"/>
        <v>61702</v>
      </c>
      <c r="G411" s="30">
        <f t="shared" ca="1" si="419"/>
        <v>2179</v>
      </c>
      <c r="H411" s="30">
        <f t="shared" ref="H411:H412" ca="1" si="463">IF(C411="","",H410)</f>
        <v>59523</v>
      </c>
      <c r="I411" s="31">
        <f t="shared" ca="1" si="420"/>
        <v>1369369</v>
      </c>
      <c r="J411" s="32"/>
      <c r="K411" s="33"/>
      <c r="L411" s="33"/>
      <c r="M411" s="34">
        <f t="shared" ref="M411:M415" ca="1" si="464">IF(C411="","",M410)</f>
        <v>285752</v>
      </c>
      <c r="N411" s="35">
        <f t="shared" ca="1" si="447"/>
        <v>1655121</v>
      </c>
      <c r="Q411" s="25">
        <f t="shared" ca="1" si="449"/>
        <v>2179</v>
      </c>
      <c r="R411" s="25">
        <f t="shared" ca="1" si="450"/>
        <v>59523</v>
      </c>
    </row>
    <row r="412" spans="2:18">
      <c r="B412" s="287"/>
      <c r="C412" s="36">
        <f t="shared" ca="1" si="451"/>
        <v>398</v>
      </c>
      <c r="D412" s="37">
        <f t="shared" ca="1" si="462"/>
        <v>1.83E-2</v>
      </c>
      <c r="E412" s="38">
        <f t="shared" ca="1" si="418"/>
        <v>61611</v>
      </c>
      <c r="F412" s="39">
        <f t="shared" ca="1" si="448"/>
        <v>61611</v>
      </c>
      <c r="G412" s="40">
        <f t="shared" ca="1" si="419"/>
        <v>2088</v>
      </c>
      <c r="H412" s="40">
        <f t="shared" ca="1" si="463"/>
        <v>59523</v>
      </c>
      <c r="I412" s="41">
        <f t="shared" ca="1" si="420"/>
        <v>1309846</v>
      </c>
      <c r="J412" s="42"/>
      <c r="K412" s="43"/>
      <c r="L412" s="43"/>
      <c r="M412" s="44">
        <f t="shared" ca="1" si="464"/>
        <v>285752</v>
      </c>
      <c r="N412" s="45">
        <f t="shared" ca="1" si="447"/>
        <v>1595598</v>
      </c>
      <c r="Q412" s="25">
        <f t="shared" ca="1" si="449"/>
        <v>2088</v>
      </c>
      <c r="R412" s="25">
        <f t="shared" ca="1" si="450"/>
        <v>59523</v>
      </c>
    </row>
    <row r="413" spans="2:18">
      <c r="B413" s="287"/>
      <c r="C413" s="36">
        <f t="shared" ca="1" si="451"/>
        <v>399</v>
      </c>
      <c r="D413" s="37">
        <f t="shared" ca="1" si="462"/>
        <v>1.83E-2</v>
      </c>
      <c r="E413" s="38">
        <f t="shared" ca="1" si="418"/>
        <v>61521</v>
      </c>
      <c r="F413" s="39">
        <f t="shared" ca="1" si="448"/>
        <v>61521</v>
      </c>
      <c r="G413" s="40">
        <f t="shared" ca="1" si="419"/>
        <v>1998</v>
      </c>
      <c r="H413" s="40">
        <f t="shared" ca="1" si="445"/>
        <v>59523</v>
      </c>
      <c r="I413" s="41">
        <f t="shared" ca="1" si="420"/>
        <v>1250323</v>
      </c>
      <c r="J413" s="42"/>
      <c r="K413" s="43"/>
      <c r="L413" s="43"/>
      <c r="M413" s="44">
        <f t="shared" ca="1" si="464"/>
        <v>285752</v>
      </c>
      <c r="N413" s="45">
        <f t="shared" ca="1" si="447"/>
        <v>1536075</v>
      </c>
      <c r="Q413" s="25">
        <f t="shared" ca="1" si="449"/>
        <v>1998</v>
      </c>
      <c r="R413" s="25">
        <f t="shared" ca="1" si="450"/>
        <v>59523</v>
      </c>
    </row>
    <row r="414" spans="2:18">
      <c r="B414" s="287"/>
      <c r="C414" s="36">
        <f t="shared" ca="1" si="451"/>
        <v>400</v>
      </c>
      <c r="D414" s="37">
        <f t="shared" ca="1" si="462"/>
        <v>1.83E-2</v>
      </c>
      <c r="E414" s="38">
        <f t="shared" ca="1" si="418"/>
        <v>61430</v>
      </c>
      <c r="F414" s="39">
        <f t="shared" ca="1" si="448"/>
        <v>61430</v>
      </c>
      <c r="G414" s="40">
        <f t="shared" ca="1" si="419"/>
        <v>1907</v>
      </c>
      <c r="H414" s="40">
        <f t="shared" ca="1" si="445"/>
        <v>59523</v>
      </c>
      <c r="I414" s="41">
        <f t="shared" ca="1" si="420"/>
        <v>1190800</v>
      </c>
      <c r="J414" s="42"/>
      <c r="K414" s="43"/>
      <c r="L414" s="43"/>
      <c r="M414" s="44">
        <f t="shared" ca="1" si="464"/>
        <v>285752</v>
      </c>
      <c r="N414" s="45">
        <f t="shared" ca="1" si="447"/>
        <v>1476552</v>
      </c>
      <c r="Q414" s="25">
        <f t="shared" ca="1" si="449"/>
        <v>1907</v>
      </c>
      <c r="R414" s="25">
        <f t="shared" ca="1" si="450"/>
        <v>59523</v>
      </c>
    </row>
    <row r="415" spans="2:18">
      <c r="B415" s="287"/>
      <c r="C415" s="36">
        <f t="shared" ca="1" si="451"/>
        <v>401</v>
      </c>
      <c r="D415" s="37">
        <f t="shared" ca="1" si="462"/>
        <v>1.83E-2</v>
      </c>
      <c r="E415" s="38">
        <f t="shared" ca="1" si="418"/>
        <v>61339</v>
      </c>
      <c r="F415" s="39">
        <f t="shared" ca="1" si="448"/>
        <v>61339</v>
      </c>
      <c r="G415" s="40">
        <f t="shared" ca="1" si="419"/>
        <v>1816</v>
      </c>
      <c r="H415" s="40">
        <f t="shared" ca="1" si="445"/>
        <v>59523</v>
      </c>
      <c r="I415" s="41">
        <f t="shared" ca="1" si="420"/>
        <v>1131277</v>
      </c>
      <c r="J415" s="42"/>
      <c r="K415" s="43"/>
      <c r="L415" s="43"/>
      <c r="M415" s="44">
        <f t="shared" ca="1" si="464"/>
        <v>285752</v>
      </c>
      <c r="N415" s="45">
        <f t="shared" ca="1" si="447"/>
        <v>1417029</v>
      </c>
      <c r="Q415" s="25">
        <f t="shared" ca="1" si="449"/>
        <v>1816</v>
      </c>
      <c r="R415" s="25">
        <f t="shared" ca="1" si="450"/>
        <v>59523</v>
      </c>
    </row>
    <row r="416" spans="2:18">
      <c r="B416" s="287"/>
      <c r="C416" s="36">
        <f t="shared" ca="1" si="451"/>
        <v>402</v>
      </c>
      <c r="D416" s="37">
        <f t="shared" ca="1" si="462"/>
        <v>1.83E-2</v>
      </c>
      <c r="E416" s="38">
        <f t="shared" ca="1" si="418"/>
        <v>135291</v>
      </c>
      <c r="F416" s="39">
        <f t="shared" ca="1" si="448"/>
        <v>61248</v>
      </c>
      <c r="G416" s="40">
        <f t="shared" ca="1" si="419"/>
        <v>1725</v>
      </c>
      <c r="H416" s="40">
        <f t="shared" ca="1" si="445"/>
        <v>59523</v>
      </c>
      <c r="I416" s="41">
        <f t="shared" ca="1" si="420"/>
        <v>1071754</v>
      </c>
      <c r="J416" s="46">
        <f t="shared" ref="J416" ca="1" si="465">IF(C416="","",K416+L416)</f>
        <v>74043</v>
      </c>
      <c r="K416" s="47">
        <f t="shared" ref="K416" ca="1" si="466">IF(C416="","",ROUND(M415*D416/2,0))</f>
        <v>2615</v>
      </c>
      <c r="L416" s="48">
        <f t="shared" ref="L416" ca="1" si="467">IF(C416="","",IF($E$5*2=C416/6,M415,L410))</f>
        <v>71428</v>
      </c>
      <c r="M416" s="44">
        <f t="shared" ref="M416" ca="1" si="468">IF(C416="","",M410-L416)</f>
        <v>214324</v>
      </c>
      <c r="N416" s="45">
        <f t="shared" ca="1" si="447"/>
        <v>1286078</v>
      </c>
      <c r="Q416" s="25">
        <f t="shared" ca="1" si="449"/>
        <v>4340</v>
      </c>
      <c r="R416" s="25">
        <f t="shared" ca="1" si="450"/>
        <v>130951</v>
      </c>
    </row>
    <row r="417" spans="2:18">
      <c r="B417" s="287"/>
      <c r="C417" s="36">
        <f t="shared" ca="1" si="451"/>
        <v>403</v>
      </c>
      <c r="D417" s="37">
        <f t="shared" ca="1" si="462"/>
        <v>1.83E-2</v>
      </c>
      <c r="E417" s="38">
        <f t="shared" ca="1" si="418"/>
        <v>61157</v>
      </c>
      <c r="F417" s="39">
        <f t="shared" ca="1" si="448"/>
        <v>61157</v>
      </c>
      <c r="G417" s="40">
        <f t="shared" ca="1" si="419"/>
        <v>1634</v>
      </c>
      <c r="H417" s="40">
        <f t="shared" ca="1" si="445"/>
        <v>59523</v>
      </c>
      <c r="I417" s="41">
        <f t="shared" ca="1" si="420"/>
        <v>1012231</v>
      </c>
      <c r="J417" s="42"/>
      <c r="K417" s="43"/>
      <c r="L417" s="43"/>
      <c r="M417" s="44">
        <f t="shared" ref="M417:M421" ca="1" si="469">IF(C417="","",M416)</f>
        <v>214324</v>
      </c>
      <c r="N417" s="45">
        <f t="shared" ca="1" si="447"/>
        <v>1226555</v>
      </c>
      <c r="Q417" s="25">
        <f t="shared" ca="1" si="449"/>
        <v>1634</v>
      </c>
      <c r="R417" s="25">
        <f t="shared" ca="1" si="450"/>
        <v>59523</v>
      </c>
    </row>
    <row r="418" spans="2:18">
      <c r="B418" s="287"/>
      <c r="C418" s="36">
        <f t="shared" ca="1" si="451"/>
        <v>404</v>
      </c>
      <c r="D418" s="37">
        <f t="shared" ca="1" si="462"/>
        <v>1.83E-2</v>
      </c>
      <c r="E418" s="38">
        <f t="shared" ca="1" si="418"/>
        <v>61067</v>
      </c>
      <c r="F418" s="39">
        <f t="shared" ca="1" si="448"/>
        <v>61067</v>
      </c>
      <c r="G418" s="40">
        <f t="shared" ca="1" si="419"/>
        <v>1544</v>
      </c>
      <c r="H418" s="40">
        <f t="shared" ca="1" si="445"/>
        <v>59523</v>
      </c>
      <c r="I418" s="41">
        <f t="shared" ca="1" si="420"/>
        <v>952708</v>
      </c>
      <c r="J418" s="42"/>
      <c r="K418" s="43"/>
      <c r="L418" s="43"/>
      <c r="M418" s="44">
        <f t="shared" ca="1" si="469"/>
        <v>214324</v>
      </c>
      <c r="N418" s="45">
        <f t="shared" ca="1" si="447"/>
        <v>1167032</v>
      </c>
      <c r="Q418" s="25">
        <f t="shared" ca="1" si="449"/>
        <v>1544</v>
      </c>
      <c r="R418" s="25">
        <f t="shared" ca="1" si="450"/>
        <v>59523</v>
      </c>
    </row>
    <row r="419" spans="2:18">
      <c r="B419" s="287"/>
      <c r="C419" s="36">
        <f t="shared" ca="1" si="451"/>
        <v>405</v>
      </c>
      <c r="D419" s="37">
        <f t="shared" ca="1" si="462"/>
        <v>1.83E-2</v>
      </c>
      <c r="E419" s="38">
        <f t="shared" ca="1" si="418"/>
        <v>60976</v>
      </c>
      <c r="F419" s="39">
        <f t="shared" ca="1" si="448"/>
        <v>60976</v>
      </c>
      <c r="G419" s="40">
        <f t="shared" ca="1" si="419"/>
        <v>1453</v>
      </c>
      <c r="H419" s="40">
        <f t="shared" ca="1" si="445"/>
        <v>59523</v>
      </c>
      <c r="I419" s="41">
        <f t="shared" ca="1" si="420"/>
        <v>893185</v>
      </c>
      <c r="J419" s="42"/>
      <c r="K419" s="43"/>
      <c r="L419" s="43"/>
      <c r="M419" s="44">
        <f t="shared" ca="1" si="469"/>
        <v>214324</v>
      </c>
      <c r="N419" s="45">
        <f t="shared" ca="1" si="447"/>
        <v>1107509</v>
      </c>
      <c r="Q419" s="25">
        <f t="shared" ca="1" si="449"/>
        <v>1453</v>
      </c>
      <c r="R419" s="25">
        <f t="shared" ca="1" si="450"/>
        <v>59523</v>
      </c>
    </row>
    <row r="420" spans="2:18">
      <c r="B420" s="287"/>
      <c r="C420" s="36">
        <f t="shared" ca="1" si="451"/>
        <v>406</v>
      </c>
      <c r="D420" s="37">
        <f t="shared" ca="1" si="462"/>
        <v>1.83E-2</v>
      </c>
      <c r="E420" s="38">
        <f t="shared" ca="1" si="418"/>
        <v>60885</v>
      </c>
      <c r="F420" s="39">
        <f t="shared" ca="1" si="448"/>
        <v>60885</v>
      </c>
      <c r="G420" s="40">
        <f t="shared" ca="1" si="419"/>
        <v>1362</v>
      </c>
      <c r="H420" s="40">
        <f t="shared" ca="1" si="445"/>
        <v>59523</v>
      </c>
      <c r="I420" s="41">
        <f t="shared" ca="1" si="420"/>
        <v>833662</v>
      </c>
      <c r="J420" s="42"/>
      <c r="K420" s="43"/>
      <c r="L420" s="43"/>
      <c r="M420" s="44">
        <f t="shared" ca="1" si="469"/>
        <v>214324</v>
      </c>
      <c r="N420" s="45">
        <f t="shared" ca="1" si="447"/>
        <v>1047986</v>
      </c>
      <c r="Q420" s="25">
        <f t="shared" ca="1" si="449"/>
        <v>1362</v>
      </c>
      <c r="R420" s="25">
        <f t="shared" ca="1" si="450"/>
        <v>59523</v>
      </c>
    </row>
    <row r="421" spans="2:18">
      <c r="B421" s="287"/>
      <c r="C421" s="36">
        <f t="shared" ca="1" si="451"/>
        <v>407</v>
      </c>
      <c r="D421" s="37">
        <f t="shared" ca="1" si="462"/>
        <v>1.83E-2</v>
      </c>
      <c r="E421" s="38">
        <f t="shared" ca="1" si="418"/>
        <v>60794</v>
      </c>
      <c r="F421" s="39">
        <f t="shared" ca="1" si="448"/>
        <v>60794</v>
      </c>
      <c r="G421" s="40">
        <f t="shared" ca="1" si="419"/>
        <v>1271</v>
      </c>
      <c r="H421" s="40">
        <f t="shared" ca="1" si="445"/>
        <v>59523</v>
      </c>
      <c r="I421" s="41">
        <f t="shared" ca="1" si="420"/>
        <v>774139</v>
      </c>
      <c r="J421" s="42"/>
      <c r="K421" s="43"/>
      <c r="L421" s="43"/>
      <c r="M421" s="44">
        <f t="shared" ca="1" si="469"/>
        <v>214324</v>
      </c>
      <c r="N421" s="45">
        <f t="shared" ca="1" si="447"/>
        <v>988463</v>
      </c>
      <c r="Q421" s="25">
        <f t="shared" ca="1" si="449"/>
        <v>1271</v>
      </c>
      <c r="R421" s="25">
        <f t="shared" ca="1" si="450"/>
        <v>59523</v>
      </c>
    </row>
    <row r="422" spans="2:18">
      <c r="B422" s="288"/>
      <c r="C422" s="49">
        <f t="shared" ca="1" si="451"/>
        <v>408</v>
      </c>
      <c r="D422" s="50">
        <f ca="1">IF(C422="","",VLOOKUP(C422/12,$H$3:$J$9,3,TRUE))</f>
        <v>1.83E-2</v>
      </c>
      <c r="E422" s="51">
        <f t="shared" ca="1" si="418"/>
        <v>134093</v>
      </c>
      <c r="F422" s="52">
        <f t="shared" ca="1" si="448"/>
        <v>60704</v>
      </c>
      <c r="G422" s="53">
        <f t="shared" ca="1" si="419"/>
        <v>1181</v>
      </c>
      <c r="H422" s="53">
        <f t="shared" ref="H422" ca="1" si="470">IF(C422="","",IF($E$5*12=C422,I421,H421))</f>
        <v>59523</v>
      </c>
      <c r="I422" s="54">
        <f t="shared" ca="1" si="420"/>
        <v>714616</v>
      </c>
      <c r="J422" s="52">
        <f t="shared" ref="J422" ca="1" si="471">IF(C422="","",K422+L422)</f>
        <v>73389</v>
      </c>
      <c r="K422" s="56">
        <f t="shared" ref="K422" ca="1" si="472">IF(C422="","",ROUND(M416*D422/2,0))</f>
        <v>1961</v>
      </c>
      <c r="L422" s="57">
        <f t="shared" ref="L422" ca="1" si="473">IF(C422="","",IF($E$5*2=C422/6,M421,L416))</f>
        <v>71428</v>
      </c>
      <c r="M422" s="58">
        <f t="shared" ref="M422" ca="1" si="474">IF(C422="","",M416-L422)</f>
        <v>142896</v>
      </c>
      <c r="N422" s="59">
        <f t="shared" ca="1" si="447"/>
        <v>857512</v>
      </c>
      <c r="Q422" s="25">
        <f t="shared" ca="1" si="449"/>
        <v>3142</v>
      </c>
      <c r="R422" s="25">
        <f t="shared" ca="1" si="450"/>
        <v>130951</v>
      </c>
    </row>
    <row r="423" spans="2:18">
      <c r="B423" s="286" t="str">
        <f ca="1">IF(C423="","",C434/12&amp;"年目")</f>
        <v>35年目</v>
      </c>
      <c r="C423" s="26">
        <f t="shared" ca="1" si="451"/>
        <v>409</v>
      </c>
      <c r="D423" s="27">
        <f t="shared" ref="D423:D433" ca="1" si="475">D424</f>
        <v>1.83E-2</v>
      </c>
      <c r="E423" s="28">
        <f t="shared" ca="1" si="418"/>
        <v>60613</v>
      </c>
      <c r="F423" s="29">
        <f t="shared" ca="1" si="448"/>
        <v>60613</v>
      </c>
      <c r="G423" s="30">
        <f t="shared" ca="1" si="419"/>
        <v>1090</v>
      </c>
      <c r="H423" s="30">
        <f t="shared" ref="H423:H424" ca="1" si="476">IF(C423="","",H422)</f>
        <v>59523</v>
      </c>
      <c r="I423" s="31">
        <f t="shared" ca="1" si="420"/>
        <v>655093</v>
      </c>
      <c r="J423" s="32"/>
      <c r="K423" s="33"/>
      <c r="L423" s="33"/>
      <c r="M423" s="34">
        <f t="shared" ref="M423:M427" ca="1" si="477">IF(C423="","",M422)</f>
        <v>142896</v>
      </c>
      <c r="N423" s="35">
        <f t="shared" ca="1" si="447"/>
        <v>797989</v>
      </c>
      <c r="Q423" s="25">
        <f t="shared" ca="1" si="449"/>
        <v>1090</v>
      </c>
      <c r="R423" s="25">
        <f t="shared" ca="1" si="450"/>
        <v>59523</v>
      </c>
    </row>
    <row r="424" spans="2:18">
      <c r="B424" s="287"/>
      <c r="C424" s="36">
        <f t="shared" ca="1" si="451"/>
        <v>410</v>
      </c>
      <c r="D424" s="37">
        <f t="shared" ca="1" si="475"/>
        <v>1.83E-2</v>
      </c>
      <c r="E424" s="38">
        <f t="shared" ca="1" si="418"/>
        <v>60522</v>
      </c>
      <c r="F424" s="39">
        <f t="shared" ca="1" si="448"/>
        <v>60522</v>
      </c>
      <c r="G424" s="40">
        <f t="shared" ca="1" si="419"/>
        <v>999</v>
      </c>
      <c r="H424" s="40">
        <f t="shared" ca="1" si="476"/>
        <v>59523</v>
      </c>
      <c r="I424" s="41">
        <f t="shared" ca="1" si="420"/>
        <v>595570</v>
      </c>
      <c r="J424" s="42"/>
      <c r="K424" s="43"/>
      <c r="L424" s="43"/>
      <c r="M424" s="44">
        <f t="shared" ca="1" si="477"/>
        <v>142896</v>
      </c>
      <c r="N424" s="45">
        <f t="shared" ca="1" si="447"/>
        <v>738466</v>
      </c>
      <c r="Q424" s="25">
        <f t="shared" ca="1" si="449"/>
        <v>999</v>
      </c>
      <c r="R424" s="25">
        <f t="shared" ca="1" si="450"/>
        <v>59523</v>
      </c>
    </row>
    <row r="425" spans="2:18">
      <c r="B425" s="287"/>
      <c r="C425" s="36">
        <f t="shared" ca="1" si="451"/>
        <v>411</v>
      </c>
      <c r="D425" s="37">
        <f t="shared" ca="1" si="475"/>
        <v>1.83E-2</v>
      </c>
      <c r="E425" s="38">
        <f t="shared" ca="1" si="418"/>
        <v>60431</v>
      </c>
      <c r="F425" s="39">
        <f t="shared" ca="1" si="448"/>
        <v>60431</v>
      </c>
      <c r="G425" s="40">
        <f t="shared" ca="1" si="419"/>
        <v>908</v>
      </c>
      <c r="H425" s="40">
        <f t="shared" ca="1" si="445"/>
        <v>59523</v>
      </c>
      <c r="I425" s="41">
        <f t="shared" ca="1" si="420"/>
        <v>536047</v>
      </c>
      <c r="J425" s="42"/>
      <c r="K425" s="43"/>
      <c r="L425" s="43"/>
      <c r="M425" s="44">
        <f t="shared" ca="1" si="477"/>
        <v>142896</v>
      </c>
      <c r="N425" s="45">
        <f t="shared" ca="1" si="447"/>
        <v>678943</v>
      </c>
      <c r="Q425" s="25">
        <f t="shared" ca="1" si="449"/>
        <v>908</v>
      </c>
      <c r="R425" s="25">
        <f t="shared" ca="1" si="450"/>
        <v>59523</v>
      </c>
    </row>
    <row r="426" spans="2:18">
      <c r="B426" s="287"/>
      <c r="C426" s="36">
        <f t="shared" ca="1" si="451"/>
        <v>412</v>
      </c>
      <c r="D426" s="37">
        <f t="shared" ca="1" si="475"/>
        <v>1.83E-2</v>
      </c>
      <c r="E426" s="38">
        <f t="shared" ca="1" si="418"/>
        <v>60340</v>
      </c>
      <c r="F426" s="39">
        <f t="shared" ca="1" si="448"/>
        <v>60340</v>
      </c>
      <c r="G426" s="40">
        <f t="shared" ca="1" si="419"/>
        <v>817</v>
      </c>
      <c r="H426" s="40">
        <f t="shared" ca="1" si="445"/>
        <v>59523</v>
      </c>
      <c r="I426" s="41">
        <f t="shared" ca="1" si="420"/>
        <v>476524</v>
      </c>
      <c r="J426" s="42"/>
      <c r="K426" s="43"/>
      <c r="L426" s="43"/>
      <c r="M426" s="44">
        <f t="shared" ca="1" si="477"/>
        <v>142896</v>
      </c>
      <c r="N426" s="45">
        <f t="shared" ca="1" si="447"/>
        <v>619420</v>
      </c>
      <c r="Q426" s="25">
        <f t="shared" ca="1" si="449"/>
        <v>817</v>
      </c>
      <c r="R426" s="25">
        <f t="shared" ca="1" si="450"/>
        <v>59523</v>
      </c>
    </row>
    <row r="427" spans="2:18">
      <c r="B427" s="287"/>
      <c r="C427" s="36">
        <f t="shared" ca="1" si="451"/>
        <v>413</v>
      </c>
      <c r="D427" s="37">
        <f t="shared" ca="1" si="475"/>
        <v>1.83E-2</v>
      </c>
      <c r="E427" s="38">
        <f t="shared" ca="1" si="418"/>
        <v>60250</v>
      </c>
      <c r="F427" s="39">
        <f t="shared" ca="1" si="448"/>
        <v>60250</v>
      </c>
      <c r="G427" s="40">
        <f t="shared" ca="1" si="419"/>
        <v>727</v>
      </c>
      <c r="H427" s="40">
        <f t="shared" ca="1" si="445"/>
        <v>59523</v>
      </c>
      <c r="I427" s="41">
        <f t="shared" ca="1" si="420"/>
        <v>417001</v>
      </c>
      <c r="J427" s="42"/>
      <c r="K427" s="43"/>
      <c r="L427" s="43"/>
      <c r="M427" s="44">
        <f t="shared" ca="1" si="477"/>
        <v>142896</v>
      </c>
      <c r="N427" s="45">
        <f t="shared" ca="1" si="447"/>
        <v>559897</v>
      </c>
      <c r="Q427" s="25">
        <f t="shared" ca="1" si="449"/>
        <v>727</v>
      </c>
      <c r="R427" s="25">
        <f t="shared" ca="1" si="450"/>
        <v>59523</v>
      </c>
    </row>
    <row r="428" spans="2:18">
      <c r="B428" s="287"/>
      <c r="C428" s="36">
        <f t="shared" ca="1" si="451"/>
        <v>414</v>
      </c>
      <c r="D428" s="37">
        <f t="shared" ca="1" si="475"/>
        <v>1.83E-2</v>
      </c>
      <c r="E428" s="38">
        <f t="shared" ca="1" si="418"/>
        <v>132894</v>
      </c>
      <c r="F428" s="39">
        <f t="shared" ca="1" si="448"/>
        <v>60159</v>
      </c>
      <c r="G428" s="40">
        <f t="shared" ca="1" si="419"/>
        <v>636</v>
      </c>
      <c r="H428" s="40">
        <f t="shared" ca="1" si="445"/>
        <v>59523</v>
      </c>
      <c r="I428" s="41">
        <f t="shared" ca="1" si="420"/>
        <v>357478</v>
      </c>
      <c r="J428" s="46">
        <f t="shared" ref="J428" ca="1" si="478">IF(C428="","",K428+L428)</f>
        <v>72735</v>
      </c>
      <c r="K428" s="47">
        <f t="shared" ref="K428" ca="1" si="479">IF(C428="","",ROUND(M427*D428/2,0))</f>
        <v>1307</v>
      </c>
      <c r="L428" s="48">
        <f t="shared" ref="L428" ca="1" si="480">IF(C428="","",IF($E$5*2=C428/6,M427,L422))</f>
        <v>71428</v>
      </c>
      <c r="M428" s="44">
        <f t="shared" ref="M428" ca="1" si="481">IF(C428="","",M422-L428)</f>
        <v>71468</v>
      </c>
      <c r="N428" s="45">
        <f t="shared" ca="1" si="447"/>
        <v>428946</v>
      </c>
      <c r="Q428" s="25">
        <f t="shared" ca="1" si="449"/>
        <v>1943</v>
      </c>
      <c r="R428" s="25">
        <f t="shared" ca="1" si="450"/>
        <v>130951</v>
      </c>
    </row>
    <row r="429" spans="2:18">
      <c r="B429" s="287"/>
      <c r="C429" s="36">
        <f t="shared" ca="1" si="451"/>
        <v>415</v>
      </c>
      <c r="D429" s="37">
        <f t="shared" ca="1" si="475"/>
        <v>1.83E-2</v>
      </c>
      <c r="E429" s="38">
        <f t="shared" ca="1" si="418"/>
        <v>60068</v>
      </c>
      <c r="F429" s="39">
        <f t="shared" ca="1" si="448"/>
        <v>60068</v>
      </c>
      <c r="G429" s="40">
        <f t="shared" ca="1" si="419"/>
        <v>545</v>
      </c>
      <c r="H429" s="40">
        <f t="shared" ca="1" si="445"/>
        <v>59523</v>
      </c>
      <c r="I429" s="41">
        <f t="shared" ca="1" si="420"/>
        <v>297955</v>
      </c>
      <c r="J429" s="42"/>
      <c r="K429" s="43"/>
      <c r="L429" s="43"/>
      <c r="M429" s="44">
        <f t="shared" ref="M429:M433" ca="1" si="482">IF(C429="","",M428)</f>
        <v>71468</v>
      </c>
      <c r="N429" s="45">
        <f t="shared" ca="1" si="447"/>
        <v>369423</v>
      </c>
      <c r="Q429" s="25">
        <f t="shared" ca="1" si="449"/>
        <v>545</v>
      </c>
      <c r="R429" s="25">
        <f t="shared" ca="1" si="450"/>
        <v>59523</v>
      </c>
    </row>
    <row r="430" spans="2:18">
      <c r="B430" s="287"/>
      <c r="C430" s="36">
        <f t="shared" ca="1" si="451"/>
        <v>416</v>
      </c>
      <c r="D430" s="37">
        <f t="shared" ca="1" si="475"/>
        <v>1.83E-2</v>
      </c>
      <c r="E430" s="38">
        <f t="shared" ca="1" si="418"/>
        <v>59977</v>
      </c>
      <c r="F430" s="39">
        <f t="shared" ca="1" si="448"/>
        <v>59977</v>
      </c>
      <c r="G430" s="40">
        <f t="shared" ca="1" si="419"/>
        <v>454</v>
      </c>
      <c r="H430" s="40">
        <f t="shared" ca="1" si="445"/>
        <v>59523</v>
      </c>
      <c r="I430" s="41">
        <f t="shared" ca="1" si="420"/>
        <v>238432</v>
      </c>
      <c r="J430" s="42"/>
      <c r="K430" s="43"/>
      <c r="L430" s="43"/>
      <c r="M430" s="44">
        <f t="shared" ca="1" si="482"/>
        <v>71468</v>
      </c>
      <c r="N430" s="45">
        <f t="shared" ca="1" si="447"/>
        <v>309900</v>
      </c>
      <c r="Q430" s="25">
        <f t="shared" ca="1" si="449"/>
        <v>454</v>
      </c>
      <c r="R430" s="25">
        <f t="shared" ca="1" si="450"/>
        <v>59523</v>
      </c>
    </row>
    <row r="431" spans="2:18">
      <c r="B431" s="287"/>
      <c r="C431" s="36">
        <f t="shared" ca="1" si="451"/>
        <v>417</v>
      </c>
      <c r="D431" s="37">
        <f t="shared" ca="1" si="475"/>
        <v>1.83E-2</v>
      </c>
      <c r="E431" s="38">
        <f t="shared" ca="1" si="418"/>
        <v>59887</v>
      </c>
      <c r="F431" s="39">
        <f t="shared" ca="1" si="448"/>
        <v>59887</v>
      </c>
      <c r="G431" s="40">
        <f t="shared" ca="1" si="419"/>
        <v>364</v>
      </c>
      <c r="H431" s="40">
        <f t="shared" ca="1" si="445"/>
        <v>59523</v>
      </c>
      <c r="I431" s="41">
        <f t="shared" ca="1" si="420"/>
        <v>178909</v>
      </c>
      <c r="J431" s="42"/>
      <c r="K431" s="43"/>
      <c r="L431" s="43"/>
      <c r="M431" s="44">
        <f t="shared" ca="1" si="482"/>
        <v>71468</v>
      </c>
      <c r="N431" s="45">
        <f t="shared" ca="1" si="447"/>
        <v>250377</v>
      </c>
      <c r="Q431" s="25">
        <f t="shared" ca="1" si="449"/>
        <v>364</v>
      </c>
      <c r="R431" s="25">
        <f t="shared" ca="1" si="450"/>
        <v>59523</v>
      </c>
    </row>
    <row r="432" spans="2:18">
      <c r="B432" s="287"/>
      <c r="C432" s="36">
        <f t="shared" ca="1" si="451"/>
        <v>418</v>
      </c>
      <c r="D432" s="37">
        <f t="shared" ca="1" si="475"/>
        <v>1.83E-2</v>
      </c>
      <c r="E432" s="38">
        <f t="shared" ca="1" si="418"/>
        <v>59796</v>
      </c>
      <c r="F432" s="39">
        <f t="shared" ca="1" si="448"/>
        <v>59796</v>
      </c>
      <c r="G432" s="40">
        <f t="shared" ca="1" si="419"/>
        <v>273</v>
      </c>
      <c r="H432" s="40">
        <f t="shared" ca="1" si="445"/>
        <v>59523</v>
      </c>
      <c r="I432" s="41">
        <f t="shared" ca="1" si="420"/>
        <v>119386</v>
      </c>
      <c r="J432" s="42"/>
      <c r="K432" s="43"/>
      <c r="L432" s="43"/>
      <c r="M432" s="44">
        <f t="shared" ca="1" si="482"/>
        <v>71468</v>
      </c>
      <c r="N432" s="45">
        <f t="shared" ca="1" si="447"/>
        <v>190854</v>
      </c>
      <c r="Q432" s="25">
        <f t="shared" ca="1" si="449"/>
        <v>273</v>
      </c>
      <c r="R432" s="25">
        <f t="shared" ca="1" si="450"/>
        <v>59523</v>
      </c>
    </row>
    <row r="433" spans="2:18">
      <c r="B433" s="287"/>
      <c r="C433" s="36">
        <f t="shared" ca="1" si="451"/>
        <v>419</v>
      </c>
      <c r="D433" s="37">
        <f t="shared" ca="1" si="475"/>
        <v>1.83E-2</v>
      </c>
      <c r="E433" s="38">
        <f t="shared" ca="1" si="418"/>
        <v>59705</v>
      </c>
      <c r="F433" s="39">
        <f t="shared" ca="1" si="448"/>
        <v>59705</v>
      </c>
      <c r="G433" s="40">
        <f t="shared" ca="1" si="419"/>
        <v>182</v>
      </c>
      <c r="H433" s="40">
        <f t="shared" ca="1" si="445"/>
        <v>59523</v>
      </c>
      <c r="I433" s="41">
        <f t="shared" ca="1" si="420"/>
        <v>59863</v>
      </c>
      <c r="J433" s="42"/>
      <c r="K433" s="43"/>
      <c r="L433" s="43"/>
      <c r="M433" s="44">
        <f t="shared" ca="1" si="482"/>
        <v>71468</v>
      </c>
      <c r="N433" s="45">
        <f t="shared" ca="1" si="447"/>
        <v>131331</v>
      </c>
      <c r="Q433" s="25">
        <f t="shared" ca="1" si="449"/>
        <v>182</v>
      </c>
      <c r="R433" s="25">
        <f t="shared" ca="1" si="450"/>
        <v>59523</v>
      </c>
    </row>
    <row r="434" spans="2:18">
      <c r="B434" s="288"/>
      <c r="C434" s="49">
        <f t="shared" ca="1" si="451"/>
        <v>420</v>
      </c>
      <c r="D434" s="50">
        <f ca="1">IF(C434="","",VLOOKUP(C434/12,$H$3:$J$9,3,TRUE))</f>
        <v>1.83E-2</v>
      </c>
      <c r="E434" s="51">
        <f t="shared" ca="1" si="418"/>
        <v>132076</v>
      </c>
      <c r="F434" s="52">
        <f t="shared" ca="1" si="448"/>
        <v>59954</v>
      </c>
      <c r="G434" s="53">
        <f t="shared" ca="1" si="419"/>
        <v>91</v>
      </c>
      <c r="H434" s="53">
        <f t="shared" ref="H434" ca="1" si="483">IF(C434="","",IF($E$5*12=C434,I433,H433))</f>
        <v>59863</v>
      </c>
      <c r="I434" s="54">
        <f ca="1">IF(C434="","",I433-H434)</f>
        <v>0</v>
      </c>
      <c r="J434" s="52">
        <f t="shared" ref="J434" ca="1" si="484">IF(C434="","",K434+L434)</f>
        <v>72122</v>
      </c>
      <c r="K434" s="56">
        <f t="shared" ref="K434" ca="1" si="485">IF(C434="","",ROUND(M428*D434/2,0))</f>
        <v>654</v>
      </c>
      <c r="L434" s="57">
        <f t="shared" ref="L434" ca="1" si="486">IF(C434="","",IF($E$5*2=C434/6,M433,L428))</f>
        <v>71468</v>
      </c>
      <c r="M434" s="58">
        <f t="shared" ref="M434" ca="1" si="487">IF(C434="","",M428-L434)</f>
        <v>0</v>
      </c>
      <c r="N434" s="59">
        <f t="shared" ca="1" si="447"/>
        <v>0</v>
      </c>
      <c r="Q434" s="25">
        <f t="shared" ca="1" si="449"/>
        <v>745</v>
      </c>
      <c r="R434" s="25">
        <f t="shared" ca="1" si="450"/>
        <v>131331</v>
      </c>
    </row>
    <row r="435" spans="2:18" ht="9" customHeight="1">
      <c r="J435" s="9"/>
      <c r="K435" s="9"/>
      <c r="L435" s="9"/>
      <c r="M435" s="9"/>
      <c r="N435" s="9"/>
    </row>
    <row r="436" spans="2:18">
      <c r="J436" s="9"/>
      <c r="K436" s="9"/>
      <c r="L436" s="9"/>
      <c r="M436" s="9"/>
      <c r="N436" s="9"/>
    </row>
    <row r="437" spans="2:18">
      <c r="J437" s="9"/>
      <c r="K437" s="9"/>
      <c r="L437" s="9"/>
      <c r="M437" s="9"/>
      <c r="N437" s="9"/>
    </row>
    <row r="438" spans="2:18">
      <c r="J438" s="9"/>
      <c r="K438" s="9"/>
      <c r="L438" s="9"/>
      <c r="M438" s="9"/>
      <c r="N438" s="9"/>
    </row>
    <row r="439" spans="2:18">
      <c r="J439" s="9"/>
      <c r="K439" s="9"/>
      <c r="L439" s="9"/>
      <c r="M439" s="9"/>
      <c r="N439" s="9"/>
    </row>
    <row r="440" spans="2:18">
      <c r="J440" s="9"/>
      <c r="K440" s="9"/>
      <c r="L440" s="9"/>
      <c r="M440" s="9"/>
      <c r="N440" s="9"/>
    </row>
    <row r="441" spans="2:18">
      <c r="J441" s="9"/>
      <c r="K441" s="9"/>
      <c r="L441" s="9"/>
      <c r="M441" s="9"/>
      <c r="N441" s="9"/>
    </row>
    <row r="442" spans="2:18">
      <c r="J442" s="9"/>
      <c r="K442" s="9"/>
      <c r="L442" s="9"/>
      <c r="M442" s="9"/>
      <c r="N442" s="9"/>
    </row>
    <row r="443" spans="2:18">
      <c r="J443" s="9"/>
      <c r="K443" s="9"/>
      <c r="L443" s="9"/>
      <c r="M443" s="9"/>
      <c r="N443" s="9"/>
    </row>
    <row r="444" spans="2:18">
      <c r="J444" s="9"/>
      <c r="K444" s="9"/>
      <c r="L444" s="9"/>
      <c r="M444" s="9"/>
      <c r="N444" s="9"/>
    </row>
    <row r="445" spans="2:18">
      <c r="J445" s="9"/>
      <c r="K445" s="9"/>
      <c r="L445" s="9"/>
      <c r="M445" s="9"/>
      <c r="N445" s="9"/>
    </row>
    <row r="446" spans="2:18">
      <c r="J446" s="9"/>
      <c r="K446" s="9"/>
      <c r="L446" s="9"/>
      <c r="M446" s="9"/>
      <c r="N446" s="9"/>
    </row>
    <row r="447" spans="2:18">
      <c r="J447" s="9"/>
      <c r="K447" s="9"/>
      <c r="L447" s="9"/>
      <c r="M447" s="9"/>
      <c r="N447" s="9"/>
    </row>
  </sheetData>
  <sheetProtection algorithmName="SHA-512" hashValue="ed3udtLqfx1bds+50pH9DIiqEGNMD9P0Qzm+ncisfz1ls6DlH4RgSaSF36h0SWZUPxBZv6OX8z/3CgHJgDsjAA==" saltValue="KMlGZ3Qsth2iwIR1ukcTWg==" spinCount="100000" sheet="1" objects="1" scenarios="1"/>
  <mergeCells count="60">
    <mergeCell ref="B375:B386"/>
    <mergeCell ref="B387:B398"/>
    <mergeCell ref="B399:B410"/>
    <mergeCell ref="B411:B422"/>
    <mergeCell ref="B423:B434"/>
    <mergeCell ref="B363:B374"/>
    <mergeCell ref="B231:B242"/>
    <mergeCell ref="B243:B254"/>
    <mergeCell ref="B255:B266"/>
    <mergeCell ref="B267:B278"/>
    <mergeCell ref="B279:B290"/>
    <mergeCell ref="B291:B302"/>
    <mergeCell ref="B303:B314"/>
    <mergeCell ref="B315:B326"/>
    <mergeCell ref="B327:B338"/>
    <mergeCell ref="B339:B350"/>
    <mergeCell ref="B351:B362"/>
    <mergeCell ref="B219:B230"/>
    <mergeCell ref="B87:B98"/>
    <mergeCell ref="B99:B110"/>
    <mergeCell ref="B111:B122"/>
    <mergeCell ref="B123:B134"/>
    <mergeCell ref="B135:B146"/>
    <mergeCell ref="B147:B158"/>
    <mergeCell ref="B159:B170"/>
    <mergeCell ref="B171:B182"/>
    <mergeCell ref="B183:B194"/>
    <mergeCell ref="B195:B206"/>
    <mergeCell ref="B207:B218"/>
    <mergeCell ref="B75:B86"/>
    <mergeCell ref="B11:N11"/>
    <mergeCell ref="B13:B14"/>
    <mergeCell ref="C13:C14"/>
    <mergeCell ref="D13:D14"/>
    <mergeCell ref="E13:E14"/>
    <mergeCell ref="F13:I13"/>
    <mergeCell ref="J13:M13"/>
    <mergeCell ref="N13:N14"/>
    <mergeCell ref="B15:B26"/>
    <mergeCell ref="B27:B38"/>
    <mergeCell ref="B39:B50"/>
    <mergeCell ref="B51:B62"/>
    <mergeCell ref="B63:B74"/>
    <mergeCell ref="B5:D5"/>
    <mergeCell ref="L5:N9"/>
    <mergeCell ref="B6:F6"/>
    <mergeCell ref="B7:D7"/>
    <mergeCell ref="E7:F7"/>
    <mergeCell ref="B8:D8"/>
    <mergeCell ref="E8:F8"/>
    <mergeCell ref="B9:D9"/>
    <mergeCell ref="E9:F9"/>
    <mergeCell ref="B2:B4"/>
    <mergeCell ref="C2:D2"/>
    <mergeCell ref="E2:F2"/>
    <mergeCell ref="H2:I2"/>
    <mergeCell ref="C3:D3"/>
    <mergeCell ref="E3:F3"/>
    <mergeCell ref="C4:D4"/>
    <mergeCell ref="E4:F4"/>
  </mergeCells>
  <phoneticPr fontId="2"/>
  <pageMargins left="0.25" right="0.25" top="0.75" bottom="0.75" header="0.3" footer="0.3"/>
  <pageSetup paperSize="9" scale="96" fitToHeight="0"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ACCE6-4CAF-40F8-8CD5-69BDEAB4E7AE}">
  <dimension ref="A1:D29"/>
  <sheetViews>
    <sheetView workbookViewId="0">
      <selection activeCell="E3" sqref="E3"/>
    </sheetView>
  </sheetViews>
  <sheetFormatPr defaultColWidth="21.59765625" defaultRowHeight="15"/>
  <cols>
    <col min="1" max="3" width="21.59765625" style="77"/>
    <col min="4" max="4" width="7.09765625" style="77" customWidth="1"/>
    <col min="5" max="6" width="16.296875" style="77" customWidth="1"/>
    <col min="7" max="16384" width="21.59765625" style="77"/>
  </cols>
  <sheetData>
    <row r="1" spans="1:4">
      <c r="A1" s="77" t="s">
        <v>43</v>
      </c>
    </row>
    <row r="2" spans="1:4">
      <c r="A2" s="71" t="s">
        <v>38</v>
      </c>
      <c r="B2" s="72">
        <f>所得税・住民税計算シート!C10</f>
        <v>1420000</v>
      </c>
    </row>
    <row r="3" spans="1:4">
      <c r="A3" s="71" t="s">
        <v>35</v>
      </c>
      <c r="B3" s="72">
        <f>所得税・住民税計算シート!C11</f>
        <v>71000</v>
      </c>
    </row>
    <row r="4" spans="1:4">
      <c r="A4" s="71" t="s">
        <v>36</v>
      </c>
      <c r="B4" s="72">
        <f>所得税・住民税計算シート!D11</f>
        <v>176000</v>
      </c>
    </row>
    <row r="6" spans="1:4">
      <c r="A6" s="329" t="s">
        <v>41</v>
      </c>
      <c r="B6" s="329"/>
      <c r="C6" s="329"/>
    </row>
    <row r="7" spans="1:4">
      <c r="A7" s="332"/>
      <c r="B7" s="330" t="s">
        <v>34</v>
      </c>
      <c r="C7" s="196" t="s">
        <v>37</v>
      </c>
    </row>
    <row r="8" spans="1:4" ht="18" customHeight="1">
      <c r="A8" s="333"/>
      <c r="B8" s="331"/>
      <c r="C8" s="198">
        <v>97500</v>
      </c>
      <c r="D8" s="77" t="s">
        <v>81</v>
      </c>
    </row>
    <row r="9" spans="1:4">
      <c r="A9" s="197">
        <v>1</v>
      </c>
      <c r="B9" s="199">
        <f ca="1">ローン減税!E11-ローン減税!H11</f>
        <v>134600</v>
      </c>
      <c r="C9" s="200">
        <f>IF(計算シート!B2*5%&lt;C8,計算シート!B2*5%,C8)</f>
        <v>71000</v>
      </c>
    </row>
    <row r="10" spans="1:4">
      <c r="A10" s="197">
        <f t="shared" ref="A10:A21" si="0">A9+1</f>
        <v>2</v>
      </c>
      <c r="B10" s="199">
        <f ca="1">ローン減税!E12-ローン減税!H12</f>
        <v>130200</v>
      </c>
      <c r="C10" s="200">
        <f t="shared" ref="C10:C21" si="1">C9</f>
        <v>71000</v>
      </c>
    </row>
    <row r="11" spans="1:4">
      <c r="A11" s="197">
        <f t="shared" si="0"/>
        <v>3</v>
      </c>
      <c r="B11" s="199">
        <f ca="1">ローン減税!E13-ローン減税!H13</f>
        <v>125700</v>
      </c>
      <c r="C11" s="200">
        <f t="shared" si="1"/>
        <v>71000</v>
      </c>
    </row>
    <row r="12" spans="1:4">
      <c r="A12" s="197">
        <f t="shared" si="0"/>
        <v>4</v>
      </c>
      <c r="B12" s="199">
        <f ca="1">ローン減税!E14-ローン減税!H14</f>
        <v>121200</v>
      </c>
      <c r="C12" s="200">
        <f t="shared" si="1"/>
        <v>71000</v>
      </c>
    </row>
    <row r="13" spans="1:4">
      <c r="A13" s="197">
        <f t="shared" si="0"/>
        <v>5</v>
      </c>
      <c r="B13" s="199">
        <f ca="1">ローン減税!E15-ローン減税!H15</f>
        <v>116500</v>
      </c>
      <c r="C13" s="200">
        <f t="shared" si="1"/>
        <v>71000</v>
      </c>
    </row>
    <row r="14" spans="1:4">
      <c r="A14" s="197">
        <f t="shared" si="0"/>
        <v>6</v>
      </c>
      <c r="B14" s="199">
        <f ca="1">ローン減税!E16-ローン減税!H16</f>
        <v>111800</v>
      </c>
      <c r="C14" s="200">
        <f t="shared" si="1"/>
        <v>71000</v>
      </c>
    </row>
    <row r="15" spans="1:4">
      <c r="A15" s="197">
        <f t="shared" si="0"/>
        <v>7</v>
      </c>
      <c r="B15" s="199">
        <f ca="1">ローン減税!E17-ローン減税!H17</f>
        <v>107000</v>
      </c>
      <c r="C15" s="200">
        <f t="shared" si="1"/>
        <v>71000</v>
      </c>
    </row>
    <row r="16" spans="1:4">
      <c r="A16" s="197">
        <f t="shared" si="0"/>
        <v>8</v>
      </c>
      <c r="B16" s="199">
        <f ca="1">ローン減税!E18-ローン減税!H18</f>
        <v>102000</v>
      </c>
      <c r="C16" s="200">
        <f t="shared" si="1"/>
        <v>71000</v>
      </c>
    </row>
    <row r="17" spans="1:4">
      <c r="A17" s="197">
        <f t="shared" si="0"/>
        <v>9</v>
      </c>
      <c r="B17" s="199">
        <f ca="1">ローン減税!E19-ローン減税!H19</f>
        <v>97000</v>
      </c>
      <c r="C17" s="200">
        <f t="shared" si="1"/>
        <v>71000</v>
      </c>
    </row>
    <row r="18" spans="1:4">
      <c r="A18" s="197">
        <f t="shared" si="0"/>
        <v>10</v>
      </c>
      <c r="B18" s="199">
        <f ca="1">ローン減税!E20-ローン減税!H20</f>
        <v>91900</v>
      </c>
      <c r="C18" s="200">
        <f t="shared" si="1"/>
        <v>71000</v>
      </c>
    </row>
    <row r="19" spans="1:4">
      <c r="A19" s="197">
        <f t="shared" si="0"/>
        <v>11</v>
      </c>
      <c r="B19" s="199">
        <f ca="1">ローン減税!E21-ローン減税!H21</f>
        <v>86800</v>
      </c>
      <c r="C19" s="200">
        <f t="shared" si="1"/>
        <v>71000</v>
      </c>
    </row>
    <row r="20" spans="1:4">
      <c r="A20" s="197">
        <f t="shared" si="0"/>
        <v>12</v>
      </c>
      <c r="B20" s="199">
        <f ca="1">ローン減税!E22-ローン減税!H22</f>
        <v>81500</v>
      </c>
      <c r="C20" s="200">
        <f t="shared" si="1"/>
        <v>71000</v>
      </c>
    </row>
    <row r="21" spans="1:4">
      <c r="A21" s="201">
        <f t="shared" si="0"/>
        <v>13</v>
      </c>
      <c r="B21" s="202">
        <f ca="1">ローン減税!E23-ローン減税!H23</f>
        <v>76100</v>
      </c>
      <c r="C21" s="203">
        <f t="shared" si="1"/>
        <v>71000</v>
      </c>
    </row>
    <row r="23" spans="1:4">
      <c r="A23" s="77" t="s">
        <v>86</v>
      </c>
    </row>
    <row r="24" spans="1:4">
      <c r="A24" s="77" t="s">
        <v>85</v>
      </c>
      <c r="B24" s="77" t="s">
        <v>87</v>
      </c>
    </row>
    <row r="25" spans="1:4">
      <c r="B25" s="77" t="s">
        <v>88</v>
      </c>
    </row>
    <row r="26" spans="1:4">
      <c r="B26" s="211"/>
    </row>
    <row r="27" spans="1:4">
      <c r="A27" s="77" t="s">
        <v>100</v>
      </c>
      <c r="B27" s="211" t="s">
        <v>101</v>
      </c>
      <c r="C27" s="77">
        <f>COUNTIFS(入力シート!E39:E42,"&gt;=16",入力シート!E39:E42,"&lt;=18")</f>
        <v>0</v>
      </c>
      <c r="D27" s="77" t="s">
        <v>57</v>
      </c>
    </row>
    <row r="28" spans="1:4">
      <c r="B28" s="211" t="s">
        <v>102</v>
      </c>
      <c r="C28" s="77">
        <f>COUNTIFS(入力シート!E39:E42,"&gt;=19",入力シート!E39:E42,"&lt;=22")</f>
        <v>0</v>
      </c>
      <c r="D28" s="77" t="s">
        <v>57</v>
      </c>
    </row>
    <row r="29" spans="1:4">
      <c r="B29" s="211" t="s">
        <v>103</v>
      </c>
      <c r="C29" s="77">
        <f>COUNTIF(入力シート!E44:E47,"&gt;=70")</f>
        <v>1</v>
      </c>
      <c r="D29" s="77" t="s">
        <v>57</v>
      </c>
    </row>
  </sheetData>
  <mergeCells count="3">
    <mergeCell ref="A6:C6"/>
    <mergeCell ref="B7:B8"/>
    <mergeCell ref="A7:A8"/>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DCD9-96B6-4E5B-A423-4271D9ACD82E}">
  <dimension ref="A1:AD41"/>
  <sheetViews>
    <sheetView topLeftCell="G1" workbookViewId="0">
      <selection activeCell="Q20" sqref="Q20"/>
    </sheetView>
  </sheetViews>
  <sheetFormatPr defaultColWidth="8.09765625" defaultRowHeight="15"/>
  <cols>
    <col min="1" max="1" width="8.09765625" style="77"/>
    <col min="2" max="2" width="15.19921875" style="77" customWidth="1"/>
    <col min="3" max="3" width="10.69921875" style="78" customWidth="1"/>
    <col min="4" max="4" width="9.796875" style="77" customWidth="1"/>
    <col min="5" max="5" width="8.09765625" style="77"/>
    <col min="6" max="7" width="9.8984375" style="131" customWidth="1"/>
    <col min="8" max="8" width="9.8984375" style="101" customWidth="1"/>
    <col min="9" max="10" width="9.8984375" style="131" customWidth="1"/>
    <col min="11" max="11" width="9.8984375" style="77" customWidth="1"/>
    <col min="12" max="12" width="8.09765625" style="77"/>
    <col min="13" max="13" width="1.09765625" style="77" customWidth="1"/>
    <col min="14" max="15" width="11.5" style="77" customWidth="1"/>
    <col min="16" max="19" width="17.5" style="101" customWidth="1"/>
    <col min="20" max="20" width="1.09765625" style="77" customWidth="1"/>
    <col min="21" max="21" width="1" style="77" customWidth="1"/>
    <col min="22" max="22" width="1.09765625" style="77" customWidth="1"/>
    <col min="23" max="26" width="17.5" style="101" customWidth="1"/>
    <col min="27" max="27" width="1.09765625" style="77" customWidth="1"/>
    <col min="28" max="28" width="8.296875" style="77" bestFit="1" customWidth="1"/>
    <col min="29" max="16384" width="8.09765625" style="77"/>
  </cols>
  <sheetData>
    <row r="1" spans="1:30">
      <c r="A1" s="334" t="s">
        <v>44</v>
      </c>
      <c r="B1" s="88" t="s">
        <v>45</v>
      </c>
      <c r="C1" s="89">
        <f>入力シート!E26*10000</f>
        <v>4300000</v>
      </c>
      <c r="D1" s="90" t="s">
        <v>46</v>
      </c>
      <c r="F1" s="335" t="s">
        <v>47</v>
      </c>
      <c r="G1" s="335"/>
      <c r="H1" s="336">
        <v>44951</v>
      </c>
      <c r="I1" s="336"/>
      <c r="J1" s="79" t="s">
        <v>48</v>
      </c>
      <c r="K1" s="79" t="s">
        <v>49</v>
      </c>
      <c r="M1" s="91"/>
      <c r="N1" s="347" t="s">
        <v>32</v>
      </c>
      <c r="O1" s="347"/>
      <c r="P1" s="347"/>
      <c r="Q1" s="347"/>
      <c r="R1" s="347"/>
      <c r="S1" s="347"/>
      <c r="T1" s="92"/>
      <c r="V1" s="93"/>
      <c r="W1" s="348" t="s">
        <v>33</v>
      </c>
      <c r="X1" s="348"/>
      <c r="Y1" s="348"/>
      <c r="Z1" s="348"/>
      <c r="AA1" s="94"/>
      <c r="AD1" s="77" t="s">
        <v>50</v>
      </c>
    </row>
    <row r="2" spans="1:30">
      <c r="A2" s="334"/>
      <c r="B2" s="88" t="s">
        <v>51</v>
      </c>
      <c r="C2" s="89">
        <f>IF(C20&lt;=R2,1,0)</f>
        <v>0</v>
      </c>
      <c r="D2" s="90"/>
      <c r="F2" s="95">
        <v>1</v>
      </c>
      <c r="G2" s="96">
        <v>1625000</v>
      </c>
      <c r="H2" s="97">
        <v>0</v>
      </c>
      <c r="I2" s="98">
        <v>550000</v>
      </c>
      <c r="J2" s="84">
        <f>IF(AND($C$1&gt;F2,$C$1&lt;=G2),I2,0)</f>
        <v>0</v>
      </c>
      <c r="K2" s="84">
        <f>IF(AND($C$14&gt;F2,$C$14&lt;=G2),I2,0)</f>
        <v>0</v>
      </c>
      <c r="M2" s="99"/>
      <c r="N2" s="77" t="s">
        <v>52</v>
      </c>
      <c r="P2" s="349" t="s">
        <v>53</v>
      </c>
      <c r="Q2" s="349"/>
      <c r="R2" s="100">
        <v>480000</v>
      </c>
      <c r="S2" s="101" t="s">
        <v>54</v>
      </c>
      <c r="T2" s="102"/>
      <c r="V2" s="103"/>
      <c r="AA2" s="104"/>
      <c r="AD2" s="77" t="s">
        <v>55</v>
      </c>
    </row>
    <row r="3" spans="1:30">
      <c r="A3" s="334"/>
      <c r="B3" s="88" t="s">
        <v>56</v>
      </c>
      <c r="C3" s="89">
        <f>計算シート!C27</f>
        <v>0</v>
      </c>
      <c r="D3" s="90" t="s">
        <v>57</v>
      </c>
      <c r="F3" s="105">
        <f>G2+1</f>
        <v>1625001</v>
      </c>
      <c r="G3" s="106">
        <v>1800000</v>
      </c>
      <c r="H3" s="107">
        <v>0.4</v>
      </c>
      <c r="I3" s="108">
        <v>-100000</v>
      </c>
      <c r="J3" s="84">
        <f>IF(AND($C$1&gt;F3,$C$1&lt;=G3),$C$1*H3+I3,0)</f>
        <v>0</v>
      </c>
      <c r="K3" s="84">
        <f>IF(AND($C$14&gt;F3,$C$14&lt;=G3),$C$14*H3+I3,0)</f>
        <v>620000</v>
      </c>
      <c r="M3" s="99"/>
      <c r="P3" s="350" t="s">
        <v>58</v>
      </c>
      <c r="Q3" s="351"/>
      <c r="R3" s="351"/>
      <c r="S3" s="352"/>
      <c r="T3" s="109"/>
      <c r="U3" s="110"/>
      <c r="V3" s="111"/>
      <c r="W3" s="350" t="s">
        <v>58</v>
      </c>
      <c r="X3" s="351"/>
      <c r="Y3" s="351"/>
      <c r="Z3" s="352"/>
      <c r="AA3" s="104"/>
    </row>
    <row r="4" spans="1:30">
      <c r="A4" s="334"/>
      <c r="B4" s="88" t="s">
        <v>59</v>
      </c>
      <c r="C4" s="89">
        <f>計算シート!C28</f>
        <v>0</v>
      </c>
      <c r="D4" s="90" t="s">
        <v>57</v>
      </c>
      <c r="F4" s="105">
        <f>G3+1</f>
        <v>1800001</v>
      </c>
      <c r="G4" s="106">
        <v>3600000</v>
      </c>
      <c r="H4" s="107">
        <v>0.3</v>
      </c>
      <c r="I4" s="108">
        <v>80000</v>
      </c>
      <c r="J4" s="84">
        <f>IF(AND($C$1&gt;F4,$C$1&lt;=G4),$C$1*H4+I4,0)</f>
        <v>0</v>
      </c>
      <c r="K4" s="84">
        <f>IF(AND($C$14&gt;F4,$C$14&lt;=G4),$C$14*H4+I4,0)</f>
        <v>0</v>
      </c>
      <c r="M4" s="99"/>
      <c r="P4" s="112">
        <v>9000000</v>
      </c>
      <c r="Q4" s="113">
        <v>9500000</v>
      </c>
      <c r="R4" s="113">
        <v>10000000</v>
      </c>
      <c r="S4" s="114">
        <v>10000000</v>
      </c>
      <c r="T4" s="115"/>
      <c r="U4" s="116"/>
      <c r="V4" s="117"/>
      <c r="W4" s="112">
        <v>9000000</v>
      </c>
      <c r="X4" s="113">
        <v>9500000</v>
      </c>
      <c r="Y4" s="113">
        <v>10000000</v>
      </c>
      <c r="Z4" s="114">
        <v>10000000</v>
      </c>
      <c r="AA4" s="104"/>
    </row>
    <row r="5" spans="1:30">
      <c r="A5" s="334"/>
      <c r="B5" s="88" t="s">
        <v>60</v>
      </c>
      <c r="C5" s="89">
        <f>計算シート!C29</f>
        <v>1</v>
      </c>
      <c r="D5" s="90" t="s">
        <v>57</v>
      </c>
      <c r="F5" s="118">
        <f>G4+1</f>
        <v>3600001</v>
      </c>
      <c r="G5" s="106">
        <v>6600000</v>
      </c>
      <c r="H5" s="107">
        <v>0.2</v>
      </c>
      <c r="I5" s="108">
        <v>440000</v>
      </c>
      <c r="J5" s="84">
        <f>IF(AND($C$1&gt;F5,$C$1&lt;=G5),$C$1*H5+I5,0)</f>
        <v>1300000</v>
      </c>
      <c r="K5" s="84">
        <f>IF(AND($C$14&gt;F5,$C$14&lt;=G5),$C$14*H5+I5,0)</f>
        <v>0</v>
      </c>
      <c r="M5" s="99"/>
      <c r="P5" s="119">
        <v>380000</v>
      </c>
      <c r="Q5" s="120">
        <v>260000</v>
      </c>
      <c r="R5" s="120">
        <v>130000</v>
      </c>
      <c r="S5" s="121">
        <v>0</v>
      </c>
      <c r="T5" s="102"/>
      <c r="V5" s="103"/>
      <c r="W5" s="119">
        <v>330000</v>
      </c>
      <c r="X5" s="120">
        <v>220000</v>
      </c>
      <c r="Y5" s="120">
        <v>110000</v>
      </c>
      <c r="Z5" s="121">
        <v>0</v>
      </c>
      <c r="AA5" s="122"/>
    </row>
    <row r="6" spans="1:30">
      <c r="A6" s="334"/>
      <c r="B6" s="123" t="s">
        <v>61</v>
      </c>
      <c r="C6" s="124">
        <f>SUM(J2:J7)</f>
        <v>1300000</v>
      </c>
      <c r="D6" s="123"/>
      <c r="F6" s="118">
        <f>G5+1</f>
        <v>6600001</v>
      </c>
      <c r="G6" s="106">
        <v>8500000</v>
      </c>
      <c r="H6" s="107">
        <v>0.1</v>
      </c>
      <c r="I6" s="108">
        <v>1100000</v>
      </c>
      <c r="J6" s="84">
        <f>IF(AND($C$1&gt;F6,$C$1&lt;=G6),$C$1*H6+I6,0)</f>
        <v>0</v>
      </c>
      <c r="K6" s="84">
        <f>IF(AND($C$14&gt;F6,$C$14&lt;=G6),$C$14*H6+I6,0)</f>
        <v>0</v>
      </c>
      <c r="M6" s="99"/>
      <c r="T6" s="102"/>
      <c r="V6" s="103"/>
      <c r="AA6" s="104"/>
    </row>
    <row r="7" spans="1:30">
      <c r="A7" s="334"/>
      <c r="B7" s="123" t="s">
        <v>62</v>
      </c>
      <c r="C7" s="89">
        <f>C1-C6</f>
        <v>3000000</v>
      </c>
      <c r="D7" s="123"/>
      <c r="F7" s="125">
        <f>G6+1</f>
        <v>8500001</v>
      </c>
      <c r="G7" s="126">
        <v>99999999</v>
      </c>
      <c r="H7" s="127"/>
      <c r="I7" s="128">
        <v>1950000</v>
      </c>
      <c r="J7" s="84">
        <f>IF(AND($C$1&gt;F7,$C$1&lt;=G7),$C$1*H7+I7,0)</f>
        <v>0</v>
      </c>
      <c r="K7" s="84">
        <f>IF(AND($C$14&gt;F7,$C$14&lt;=G7),$C$14*H7+I7,0)</f>
        <v>0</v>
      </c>
      <c r="M7" s="99"/>
      <c r="N7" s="77" t="s">
        <v>63</v>
      </c>
      <c r="T7" s="102"/>
      <c r="V7" s="103"/>
      <c r="AA7" s="104"/>
    </row>
    <row r="8" spans="1:30">
      <c r="A8" s="334"/>
      <c r="B8" s="123"/>
      <c r="C8" s="129" t="s">
        <v>32</v>
      </c>
      <c r="D8" s="130" t="s">
        <v>33</v>
      </c>
      <c r="M8" s="99"/>
      <c r="N8" s="132">
        <v>480000</v>
      </c>
      <c r="O8" s="133">
        <v>950000</v>
      </c>
      <c r="P8" s="134">
        <v>380000</v>
      </c>
      <c r="Q8" s="135">
        <v>260000</v>
      </c>
      <c r="R8" s="135">
        <v>130000</v>
      </c>
      <c r="S8" s="136">
        <v>0</v>
      </c>
      <c r="T8" s="102"/>
      <c r="V8" s="103"/>
      <c r="W8" s="132">
        <v>330000</v>
      </c>
      <c r="X8" s="137">
        <v>220000</v>
      </c>
      <c r="Y8" s="137">
        <v>110000</v>
      </c>
      <c r="Z8" s="136">
        <v>0</v>
      </c>
      <c r="AA8" s="104"/>
    </row>
    <row r="9" spans="1:30">
      <c r="A9" s="334"/>
      <c r="B9" s="123" t="s">
        <v>64</v>
      </c>
      <c r="C9" s="138">
        <f>SUM(G12:G18)</f>
        <v>1580000</v>
      </c>
      <c r="D9" s="139">
        <f>SUM(H12:H18)</f>
        <v>1240000</v>
      </c>
      <c r="F9" s="131" t="s">
        <v>65</v>
      </c>
      <c r="H9" s="101">
        <f>IF(C7&lt;=$P$4,1,IF(C7&lt;=$Q$4,2,IF(C7&lt;=$R$4,3,4)))</f>
        <v>1</v>
      </c>
      <c r="J9" s="101">
        <f>IF(C20&lt;=$P$4,1,IF(E7&lt;=$Q$4,2,IF(E7&lt;=$R$4,3,4)))</f>
        <v>1</v>
      </c>
      <c r="M9" s="99"/>
      <c r="N9" s="140">
        <f>O8+1</f>
        <v>950001</v>
      </c>
      <c r="O9" s="141">
        <f>N9+49999</f>
        <v>1000000</v>
      </c>
      <c r="P9" s="142">
        <v>360000</v>
      </c>
      <c r="Q9" s="143">
        <v>240000</v>
      </c>
      <c r="R9" s="143">
        <v>120000</v>
      </c>
      <c r="S9" s="144">
        <v>0</v>
      </c>
      <c r="T9" s="102"/>
      <c r="V9" s="103"/>
      <c r="W9" s="140">
        <v>310000</v>
      </c>
      <c r="X9" s="145">
        <v>210000</v>
      </c>
      <c r="Y9" s="145">
        <v>110000</v>
      </c>
      <c r="Z9" s="144">
        <v>0</v>
      </c>
      <c r="AA9" s="104"/>
    </row>
    <row r="10" spans="1:30">
      <c r="A10" s="334"/>
      <c r="B10" s="123" t="s">
        <v>66</v>
      </c>
      <c r="C10" s="138">
        <f>IF((C7-C9)&lt;0,0,C7-C9)</f>
        <v>1420000</v>
      </c>
      <c r="D10" s="139">
        <f>IF((C7-D9)&lt;0,0,C7-D9)</f>
        <v>1760000</v>
      </c>
      <c r="F10" s="123"/>
      <c r="G10" s="337" t="s">
        <v>48</v>
      </c>
      <c r="H10" s="338"/>
      <c r="I10" s="339" t="s">
        <v>49</v>
      </c>
      <c r="J10" s="338"/>
      <c r="M10" s="99"/>
      <c r="N10" s="140">
        <f t="shared" ref="N10:N16" si="0">O9+1</f>
        <v>1000001</v>
      </c>
      <c r="O10" s="141">
        <f t="shared" ref="O10:O15" si="1">N10+49999</f>
        <v>1050000</v>
      </c>
      <c r="P10" s="146">
        <f t="shared" ref="P10:P15" si="2">P9-50000</f>
        <v>310000</v>
      </c>
      <c r="Q10" s="147">
        <v>210000</v>
      </c>
      <c r="R10" s="147">
        <v>110000</v>
      </c>
      <c r="S10" s="144">
        <v>0</v>
      </c>
      <c r="T10" s="102"/>
      <c r="V10" s="103"/>
      <c r="W10" s="140">
        <v>260000</v>
      </c>
      <c r="X10" s="145">
        <v>180000</v>
      </c>
      <c r="Y10" s="145">
        <v>90000</v>
      </c>
      <c r="Z10" s="144">
        <v>0</v>
      </c>
      <c r="AA10" s="104"/>
    </row>
    <row r="11" spans="1:30">
      <c r="A11" s="334"/>
      <c r="B11" s="123" t="s">
        <v>67</v>
      </c>
      <c r="C11" s="138">
        <f>SUM(J23:J29)</f>
        <v>71000</v>
      </c>
      <c r="D11" s="148">
        <f>D10*10%</f>
        <v>176000</v>
      </c>
      <c r="F11" s="149"/>
      <c r="G11" s="150" t="s">
        <v>32</v>
      </c>
      <c r="H11" s="151" t="s">
        <v>33</v>
      </c>
      <c r="I11" s="152" t="s">
        <v>32</v>
      </c>
      <c r="J11" s="151" t="s">
        <v>33</v>
      </c>
      <c r="M11" s="99"/>
      <c r="N11" s="140">
        <f t="shared" si="0"/>
        <v>1050001</v>
      </c>
      <c r="O11" s="141">
        <f t="shared" si="1"/>
        <v>1100000</v>
      </c>
      <c r="P11" s="146">
        <f t="shared" si="2"/>
        <v>260000</v>
      </c>
      <c r="Q11" s="147">
        <v>180000</v>
      </c>
      <c r="R11" s="147">
        <v>90000</v>
      </c>
      <c r="S11" s="144">
        <v>0</v>
      </c>
      <c r="T11" s="102"/>
      <c r="V11" s="103"/>
      <c r="W11" s="140">
        <v>210000</v>
      </c>
      <c r="X11" s="145">
        <v>140000</v>
      </c>
      <c r="Y11" s="145">
        <v>70000</v>
      </c>
      <c r="Z11" s="144">
        <v>0</v>
      </c>
      <c r="AA11" s="104"/>
    </row>
    <row r="12" spans="1:30">
      <c r="A12" s="153"/>
      <c r="B12" s="154"/>
      <c r="C12" s="155"/>
      <c r="D12" s="156"/>
      <c r="F12" s="157" t="s">
        <v>68</v>
      </c>
      <c r="G12" s="158">
        <f>IF(C1&gt;0,380000,0)</f>
        <v>380000</v>
      </c>
      <c r="H12" s="159">
        <f>IF(C1&gt;0,330000,0)</f>
        <v>330000</v>
      </c>
      <c r="I12" s="160">
        <f>IF(C14&gt;0,380000,0)</f>
        <v>380000</v>
      </c>
      <c r="J12" s="161">
        <f>IF(C14&gt;0,330000,0)</f>
        <v>330000</v>
      </c>
      <c r="M12" s="99"/>
      <c r="N12" s="140">
        <f t="shared" si="0"/>
        <v>1100001</v>
      </c>
      <c r="O12" s="141">
        <f t="shared" si="1"/>
        <v>1150000</v>
      </c>
      <c r="P12" s="146">
        <f t="shared" si="2"/>
        <v>210000</v>
      </c>
      <c r="Q12" s="147">
        <v>140000</v>
      </c>
      <c r="R12" s="147">
        <v>70000</v>
      </c>
      <c r="S12" s="144">
        <v>0</v>
      </c>
      <c r="T12" s="102"/>
      <c r="V12" s="103"/>
      <c r="W12" s="140">
        <v>160000</v>
      </c>
      <c r="X12" s="145">
        <v>110000</v>
      </c>
      <c r="Y12" s="145">
        <v>60000</v>
      </c>
      <c r="Z12" s="144">
        <v>0</v>
      </c>
      <c r="AA12" s="104"/>
    </row>
    <row r="13" spans="1:30">
      <c r="F13" s="157" t="s">
        <v>52</v>
      </c>
      <c r="G13" s="162">
        <f>IF($C$7&lt;=$P$4,P5,IF($C$7&lt;=$Q$4,Q5,IF($C$7&gt;$S$4,S5,R5)))*C2</f>
        <v>0</v>
      </c>
      <c r="H13" s="162">
        <f>IF($C$7&lt;=$W$4,W5,IF($C$7&lt;=$X$4,X5,IF($C$7&gt;$Z$4,Z5,Y5)))*C2</f>
        <v>0</v>
      </c>
      <c r="I13" s="162">
        <f>IF($C$20&lt;=$P$4,P5,IF($C$20&lt;=$Q$4,Q5,IF($C$20&gt;$S$4,S5,R5)))*C15</f>
        <v>0</v>
      </c>
      <c r="J13" s="159">
        <f>IF($C$20&lt;=W4,W5,IF($C$20&lt;=$X$4,X5,IF($C$20&gt;$Z$4,Z5,Y5)))*C15</f>
        <v>0</v>
      </c>
      <c r="M13" s="99"/>
      <c r="N13" s="140">
        <f t="shared" si="0"/>
        <v>1150001</v>
      </c>
      <c r="O13" s="141">
        <f t="shared" si="1"/>
        <v>1200000</v>
      </c>
      <c r="P13" s="146">
        <f t="shared" si="2"/>
        <v>160000</v>
      </c>
      <c r="Q13" s="147">
        <v>110000</v>
      </c>
      <c r="R13" s="147">
        <v>60000</v>
      </c>
      <c r="S13" s="144">
        <v>0</v>
      </c>
      <c r="T13" s="102"/>
      <c r="V13" s="103"/>
      <c r="W13" s="140">
        <v>110000</v>
      </c>
      <c r="X13" s="145">
        <v>80000</v>
      </c>
      <c r="Y13" s="145">
        <v>40000</v>
      </c>
      <c r="Z13" s="144">
        <v>0</v>
      </c>
      <c r="AA13" s="104"/>
    </row>
    <row r="14" spans="1:30">
      <c r="A14" s="334" t="s">
        <v>69</v>
      </c>
      <c r="B14" s="88" t="s">
        <v>45</v>
      </c>
      <c r="C14" s="89">
        <f>入力シート!E28*10000</f>
        <v>1800000</v>
      </c>
      <c r="D14" s="90" t="s">
        <v>46</v>
      </c>
      <c r="F14" s="163" t="s">
        <v>70</v>
      </c>
      <c r="G14" s="164">
        <f>IF(C20&lt;=480000,0,IF(C20&gt;$O$16,0,VLOOKUP(C20,$N$8:$S$16,2+H9,TRUE)))</f>
        <v>160000</v>
      </c>
      <c r="H14" s="165">
        <f>IF(C20&lt;=480000,0,IF(C20&gt;$O$16,0,VLOOKUP(C20,$N$8:$Z$16,7+H9,TRUE)))</f>
        <v>0</v>
      </c>
      <c r="I14" s="164">
        <f>IF(C7&lt;=480000,0,IF(C7&gt;$O$16,0,VLOOKUP(C7,$N$8:$S$16,2+J9,TRUE)))</f>
        <v>0</v>
      </c>
      <c r="J14" s="165">
        <f>IF(C7&lt;=480000,0,IF(C7&gt;$O$16,0,VLOOKUP(C7,$N$8:$Z$16,9+J9,TRUE)))</f>
        <v>0</v>
      </c>
      <c r="M14" s="99"/>
      <c r="N14" s="140">
        <f t="shared" si="0"/>
        <v>1200001</v>
      </c>
      <c r="O14" s="141">
        <f t="shared" si="1"/>
        <v>1250000</v>
      </c>
      <c r="P14" s="146">
        <f t="shared" si="2"/>
        <v>110000</v>
      </c>
      <c r="Q14" s="147">
        <v>80000</v>
      </c>
      <c r="R14" s="147">
        <v>40000</v>
      </c>
      <c r="S14" s="144">
        <v>0</v>
      </c>
      <c r="T14" s="102"/>
      <c r="V14" s="103"/>
      <c r="W14" s="140">
        <v>60000</v>
      </c>
      <c r="X14" s="145">
        <v>40000</v>
      </c>
      <c r="Y14" s="145">
        <v>20000</v>
      </c>
      <c r="Z14" s="144">
        <v>0</v>
      </c>
      <c r="AA14" s="104"/>
    </row>
    <row r="15" spans="1:30">
      <c r="A15" s="334"/>
      <c r="B15" s="88" t="s">
        <v>51</v>
      </c>
      <c r="C15" s="89">
        <f>IF(C7&lt;=R2,1,0)</f>
        <v>0</v>
      </c>
      <c r="D15" s="90"/>
      <c r="F15" s="157" t="s">
        <v>56</v>
      </c>
      <c r="G15" s="166">
        <f>C3*P19</f>
        <v>0</v>
      </c>
      <c r="H15" s="161">
        <f>C3*W19</f>
        <v>0</v>
      </c>
      <c r="I15" s="167">
        <f>C16*P19</f>
        <v>0</v>
      </c>
      <c r="J15" s="168">
        <f>C16*W19</f>
        <v>0</v>
      </c>
      <c r="M15" s="99"/>
      <c r="N15" s="140">
        <f t="shared" si="0"/>
        <v>1250001</v>
      </c>
      <c r="O15" s="141">
        <f t="shared" si="1"/>
        <v>1300000</v>
      </c>
      <c r="P15" s="146">
        <f t="shared" si="2"/>
        <v>60000</v>
      </c>
      <c r="Q15" s="147">
        <v>40000</v>
      </c>
      <c r="R15" s="147">
        <v>20000</v>
      </c>
      <c r="S15" s="144">
        <v>0</v>
      </c>
      <c r="T15" s="102"/>
      <c r="V15" s="103"/>
      <c r="W15" s="140">
        <v>30000</v>
      </c>
      <c r="X15" s="145">
        <v>20000</v>
      </c>
      <c r="Y15" s="145">
        <v>10000</v>
      </c>
      <c r="Z15" s="144">
        <v>0</v>
      </c>
      <c r="AA15" s="104"/>
    </row>
    <row r="16" spans="1:30">
      <c r="A16" s="334"/>
      <c r="B16" s="88" t="s">
        <v>56</v>
      </c>
      <c r="C16" s="169"/>
      <c r="D16" s="90" t="s">
        <v>57</v>
      </c>
      <c r="F16" s="157" t="s">
        <v>59</v>
      </c>
      <c r="G16" s="166">
        <f>C4*P20</f>
        <v>0</v>
      </c>
      <c r="H16" s="161">
        <f>C4*W20</f>
        <v>0</v>
      </c>
      <c r="I16" s="167">
        <f>C17*P20</f>
        <v>0</v>
      </c>
      <c r="J16" s="168">
        <f>C17*W20</f>
        <v>0</v>
      </c>
      <c r="M16" s="99"/>
      <c r="N16" s="170">
        <f t="shared" si="0"/>
        <v>1300001</v>
      </c>
      <c r="O16" s="171">
        <v>1330000</v>
      </c>
      <c r="P16" s="172">
        <v>30000</v>
      </c>
      <c r="Q16" s="173">
        <v>20000</v>
      </c>
      <c r="R16" s="173">
        <v>10000</v>
      </c>
      <c r="S16" s="174">
        <v>0</v>
      </c>
      <c r="T16" s="102"/>
      <c r="V16" s="103"/>
      <c r="W16" s="170">
        <v>0</v>
      </c>
      <c r="X16" s="175">
        <v>0</v>
      </c>
      <c r="Y16" s="175">
        <v>0</v>
      </c>
      <c r="Z16" s="174">
        <v>0</v>
      </c>
      <c r="AA16" s="104"/>
    </row>
    <row r="17" spans="1:27">
      <c r="A17" s="334"/>
      <c r="B17" s="88" t="s">
        <v>59</v>
      </c>
      <c r="C17" s="169"/>
      <c r="D17" s="90" t="s">
        <v>57</v>
      </c>
      <c r="F17" s="163" t="s">
        <v>60</v>
      </c>
      <c r="G17" s="166">
        <f>C5*P21</f>
        <v>580000</v>
      </c>
      <c r="H17" s="161">
        <f>C5*W21</f>
        <v>450000</v>
      </c>
      <c r="I17" s="167">
        <f>C18*P21</f>
        <v>0</v>
      </c>
      <c r="J17" s="168">
        <f>C18*W21</f>
        <v>0</v>
      </c>
      <c r="M17" s="99"/>
      <c r="T17" s="102"/>
      <c r="V17" s="103"/>
      <c r="AA17" s="104"/>
    </row>
    <row r="18" spans="1:27">
      <c r="A18" s="334"/>
      <c r="B18" s="88" t="s">
        <v>60</v>
      </c>
      <c r="C18" s="169"/>
      <c r="D18" s="90" t="s">
        <v>57</v>
      </c>
      <c r="F18" s="157" t="s">
        <v>71</v>
      </c>
      <c r="G18" s="158">
        <f>IF(C1&lt;=130,0,IF(入力シート!E31="",C1*10%,入力シート!E31*10000))</f>
        <v>460000</v>
      </c>
      <c r="H18" s="159">
        <f>G18</f>
        <v>460000</v>
      </c>
      <c r="I18" s="158">
        <f>IF(C14&lt;=130,0,IF(入力シート!E33="",C14*10%,入力シート!E33*10000))</f>
        <v>180000</v>
      </c>
      <c r="J18" s="159">
        <f>I18</f>
        <v>180000</v>
      </c>
      <c r="M18" s="99"/>
      <c r="N18" s="77" t="s">
        <v>72</v>
      </c>
      <c r="T18" s="102"/>
      <c r="V18" s="103"/>
      <c r="Z18" s="77"/>
      <c r="AA18" s="104"/>
    </row>
    <row r="19" spans="1:27">
      <c r="A19" s="334"/>
      <c r="B19" s="123" t="s">
        <v>61</v>
      </c>
      <c r="C19" s="124">
        <f>SUM(K2:K7)</f>
        <v>620000</v>
      </c>
      <c r="D19" s="123"/>
      <c r="F19" s="157" t="s">
        <v>73</v>
      </c>
      <c r="G19" s="158">
        <f>IF(C1&gt;0,P23,0)</f>
        <v>80000</v>
      </c>
      <c r="H19" s="159">
        <f>IF(G19&gt;0,W23,0)</f>
        <v>56000</v>
      </c>
      <c r="I19" s="176">
        <f>IF(C1&gt;0,P23,0)</f>
        <v>80000</v>
      </c>
      <c r="J19" s="159">
        <f>IF(I19&gt;0,W23,0)</f>
        <v>56000</v>
      </c>
      <c r="M19" s="99"/>
      <c r="N19" s="353" t="s">
        <v>119</v>
      </c>
      <c r="O19" s="354"/>
      <c r="P19" s="177">
        <v>380000</v>
      </c>
      <c r="T19" s="102"/>
      <c r="V19" s="103"/>
      <c r="W19" s="178">
        <v>330000</v>
      </c>
      <c r="Z19" s="77"/>
      <c r="AA19" s="104"/>
    </row>
    <row r="20" spans="1:27">
      <c r="A20" s="334"/>
      <c r="B20" s="123" t="s">
        <v>62</v>
      </c>
      <c r="C20" s="89">
        <f>C14-C19</f>
        <v>1180000</v>
      </c>
      <c r="D20" s="123"/>
      <c r="F20" s="179" t="s">
        <v>74</v>
      </c>
      <c r="G20" s="180">
        <f>IF(C1&gt;0,P25,0)</f>
        <v>25000</v>
      </c>
      <c r="H20" s="181">
        <f>IF(G20&gt;0,W25,0)</f>
        <v>12500</v>
      </c>
      <c r="I20" s="182">
        <f>IF(C1&gt;0,P25,0)</f>
        <v>25000</v>
      </c>
      <c r="J20" s="181">
        <f>IF(I20&gt;0,W25,0)</f>
        <v>12500</v>
      </c>
      <c r="M20" s="99"/>
      <c r="N20" s="341" t="s">
        <v>120</v>
      </c>
      <c r="O20" s="342"/>
      <c r="P20" s="183">
        <v>630000</v>
      </c>
      <c r="T20" s="102"/>
      <c r="V20" s="103"/>
      <c r="W20" s="184">
        <v>450000</v>
      </c>
      <c r="Z20" s="77"/>
      <c r="AA20" s="104"/>
    </row>
    <row r="21" spans="1:27">
      <c r="A21" s="334"/>
      <c r="B21" s="123"/>
      <c r="C21" s="129" t="s">
        <v>32</v>
      </c>
      <c r="D21" s="130" t="s">
        <v>33</v>
      </c>
      <c r="M21" s="99"/>
      <c r="N21" s="343" t="s">
        <v>121</v>
      </c>
      <c r="O21" s="344"/>
      <c r="P21" s="185">
        <v>580000</v>
      </c>
      <c r="T21" s="102"/>
      <c r="V21" s="103"/>
      <c r="W21" s="186">
        <v>450000</v>
      </c>
      <c r="Z21" s="77"/>
      <c r="AA21" s="104"/>
    </row>
    <row r="22" spans="1:27">
      <c r="A22" s="334"/>
      <c r="B22" s="123" t="s">
        <v>64</v>
      </c>
      <c r="C22" s="138">
        <f>SUM(I12:I18)</f>
        <v>560000</v>
      </c>
      <c r="D22" s="148">
        <f>SUM(J12:J18)</f>
        <v>510000</v>
      </c>
      <c r="F22" s="335" t="s">
        <v>42</v>
      </c>
      <c r="G22" s="335"/>
      <c r="H22" s="336">
        <v>44951</v>
      </c>
      <c r="I22" s="340"/>
      <c r="J22" s="79" t="s">
        <v>48</v>
      </c>
      <c r="K22" s="79" t="s">
        <v>49</v>
      </c>
      <c r="M22" s="99"/>
      <c r="T22" s="102"/>
      <c r="V22" s="103"/>
      <c r="Z22" s="77"/>
      <c r="AA22" s="104"/>
    </row>
    <row r="23" spans="1:27">
      <c r="A23" s="334"/>
      <c r="B23" s="123" t="s">
        <v>66</v>
      </c>
      <c r="C23" s="138">
        <f>IF((C20-C22)&lt;0,0,C20-C22)</f>
        <v>620000</v>
      </c>
      <c r="D23" s="139">
        <f>IF((C20-D22)&lt;0,0,C20-D22)</f>
        <v>670000</v>
      </c>
      <c r="F23" s="80"/>
      <c r="G23" s="81">
        <v>1950000</v>
      </c>
      <c r="H23" s="82">
        <v>0.05</v>
      </c>
      <c r="I23" s="83"/>
      <c r="J23" s="84">
        <f>IF($C$10&lt;1,0,IF($C$10&gt;G23,G23*H23,$C$10*H23))</f>
        <v>71000</v>
      </c>
      <c r="K23" s="84">
        <f>IF($C$23&lt;1,0,IF($C$23&gt;G23,G23*H23,$C$23*H23))</f>
        <v>31000</v>
      </c>
      <c r="M23" s="99"/>
      <c r="N23" s="77" t="s">
        <v>75</v>
      </c>
      <c r="P23" s="187">
        <v>80000</v>
      </c>
      <c r="Q23" s="345" t="s">
        <v>76</v>
      </c>
      <c r="R23" s="346"/>
      <c r="T23" s="102"/>
      <c r="V23" s="103"/>
      <c r="W23" s="187">
        <v>56000</v>
      </c>
      <c r="X23" s="345" t="s">
        <v>77</v>
      </c>
      <c r="Y23" s="346"/>
      <c r="Z23" s="77"/>
      <c r="AA23" s="104"/>
    </row>
    <row r="24" spans="1:27">
      <c r="A24" s="334"/>
      <c r="B24" s="123" t="s">
        <v>67</v>
      </c>
      <c r="C24" s="138">
        <f>SUM(K23:K29)</f>
        <v>31000</v>
      </c>
      <c r="D24" s="148">
        <f>D23*10%</f>
        <v>67000</v>
      </c>
      <c r="F24" s="80">
        <f t="shared" ref="F24:F29" si="3">G23+1</f>
        <v>1950001</v>
      </c>
      <c r="G24" s="81">
        <v>3300000</v>
      </c>
      <c r="H24" s="85">
        <v>0.1</v>
      </c>
      <c r="I24" s="84"/>
      <c r="J24" s="84">
        <f>IF($C$10&lt;F24,0,IF(AND($C$10&gt;F24,$C$10&lt;G24),($C$10-F24)*H24,(G24-F24)*H24))</f>
        <v>0</v>
      </c>
      <c r="K24" s="84">
        <f>IF($C$23&lt;F24,0,IF(AND($C$23&gt;F24,$C$23&lt;G24),($C$23-F24)*H24,(G24-F24)*H24))</f>
        <v>0</v>
      </c>
      <c r="M24" s="99"/>
      <c r="T24" s="102"/>
      <c r="V24" s="103"/>
      <c r="Z24" s="77"/>
      <c r="AA24" s="104"/>
    </row>
    <row r="25" spans="1:27">
      <c r="A25" s="156"/>
      <c r="B25" s="154"/>
      <c r="C25" s="155"/>
      <c r="D25" s="156"/>
      <c r="F25" s="86">
        <f t="shared" si="3"/>
        <v>3300001</v>
      </c>
      <c r="G25" s="81">
        <v>6950000</v>
      </c>
      <c r="H25" s="85">
        <v>0.2</v>
      </c>
      <c r="I25" s="84"/>
      <c r="J25" s="84">
        <f t="shared" ref="J25:J28" si="4">IF($C$10&lt;F25,0,IF(AND($C$10&gt;F25,$C$10&lt;G25),($C$10-F25)*H25,(G25-F25)*H25))</f>
        <v>0</v>
      </c>
      <c r="K25" s="84">
        <f t="shared" ref="K25:K28" si="5">IF($C$23&lt;F25,0,IF(AND($C$23&gt;F25,$C$23&lt;G25),($C$23-F25)*H25,(G25-F25)*H25))</f>
        <v>0</v>
      </c>
      <c r="M25" s="99"/>
      <c r="N25" s="77" t="s">
        <v>78</v>
      </c>
      <c r="P25" s="187">
        <v>25000</v>
      </c>
      <c r="Q25" s="345" t="s">
        <v>79</v>
      </c>
      <c r="R25" s="346"/>
      <c r="T25" s="102"/>
      <c r="V25" s="103"/>
      <c r="W25" s="187">
        <v>12500</v>
      </c>
      <c r="X25" s="345" t="s">
        <v>80</v>
      </c>
      <c r="Y25" s="346"/>
      <c r="Z25" s="77"/>
      <c r="AA25" s="104"/>
    </row>
    <row r="26" spans="1:27" ht="15.6" thickBot="1">
      <c r="C26" s="77"/>
      <c r="F26" s="86">
        <f t="shared" si="3"/>
        <v>6950001</v>
      </c>
      <c r="G26" s="81">
        <v>9000000</v>
      </c>
      <c r="H26" s="85">
        <v>0.23</v>
      </c>
      <c r="I26" s="84"/>
      <c r="J26" s="84">
        <f t="shared" si="4"/>
        <v>0</v>
      </c>
      <c r="K26" s="84">
        <f t="shared" si="5"/>
        <v>0</v>
      </c>
      <c r="M26" s="188"/>
      <c r="N26" s="189"/>
      <c r="O26" s="189"/>
      <c r="P26" s="190"/>
      <c r="Q26" s="190"/>
      <c r="R26" s="190"/>
      <c r="S26" s="190"/>
      <c r="T26" s="191"/>
      <c r="V26" s="192"/>
      <c r="W26" s="193"/>
      <c r="X26" s="193"/>
      <c r="Y26" s="193"/>
      <c r="Z26" s="194"/>
      <c r="AA26" s="195"/>
    </row>
    <row r="27" spans="1:27">
      <c r="C27" s="77"/>
      <c r="F27" s="86">
        <f t="shared" si="3"/>
        <v>9000001</v>
      </c>
      <c r="G27" s="81">
        <v>18000000</v>
      </c>
      <c r="H27" s="85">
        <v>0.33</v>
      </c>
      <c r="I27" s="84"/>
      <c r="J27" s="84">
        <f t="shared" si="4"/>
        <v>0</v>
      </c>
      <c r="K27" s="84">
        <f t="shared" si="5"/>
        <v>0</v>
      </c>
    </row>
    <row r="28" spans="1:27">
      <c r="C28" s="77"/>
      <c r="F28" s="86">
        <f t="shared" si="3"/>
        <v>18000001</v>
      </c>
      <c r="G28" s="87">
        <v>40000000</v>
      </c>
      <c r="H28" s="85">
        <v>0.4</v>
      </c>
      <c r="I28" s="84"/>
      <c r="J28" s="84">
        <f t="shared" si="4"/>
        <v>0</v>
      </c>
      <c r="K28" s="84">
        <f t="shared" si="5"/>
        <v>0</v>
      </c>
    </row>
    <row r="29" spans="1:27">
      <c r="C29" s="77"/>
      <c r="F29" s="86">
        <f t="shared" si="3"/>
        <v>40000001</v>
      </c>
      <c r="G29" s="87"/>
      <c r="H29" s="85">
        <v>0.45</v>
      </c>
      <c r="I29" s="84"/>
      <c r="J29" s="84">
        <f>IF($C$10&lt;F29,0,($C$10-F29)*H29)</f>
        <v>0</v>
      </c>
      <c r="K29" s="84">
        <f>IF($C$23&lt;F29,0,($C$23-F29)*H29)</f>
        <v>0</v>
      </c>
    </row>
    <row r="30" spans="1:27">
      <c r="C30" s="77"/>
    </row>
    <row r="31" spans="1:27">
      <c r="C31" s="77"/>
    </row>
    <row r="32" spans="1:27">
      <c r="C32" s="77"/>
    </row>
    <row r="33" spans="3:3">
      <c r="C33" s="77"/>
    </row>
    <row r="34" spans="3:3">
      <c r="C34" s="77"/>
    </row>
    <row r="35" spans="3:3">
      <c r="C35" s="77"/>
    </row>
    <row r="36" spans="3:3">
      <c r="C36" s="77"/>
    </row>
    <row r="37" spans="3:3">
      <c r="C37" s="77"/>
    </row>
    <row r="38" spans="3:3">
      <c r="C38" s="77"/>
    </row>
    <row r="39" spans="3:3">
      <c r="C39" s="77"/>
    </row>
    <row r="40" spans="3:3">
      <c r="C40" s="77"/>
    </row>
    <row r="41" spans="3:3">
      <c r="C41" s="77"/>
    </row>
  </sheetData>
  <mergeCells count="20">
    <mergeCell ref="Q23:R23"/>
    <mergeCell ref="X23:Y23"/>
    <mergeCell ref="Q25:R25"/>
    <mergeCell ref="X25:Y25"/>
    <mergeCell ref="N1:S1"/>
    <mergeCell ref="W1:Z1"/>
    <mergeCell ref="P2:Q2"/>
    <mergeCell ref="P3:S3"/>
    <mergeCell ref="W3:Z3"/>
    <mergeCell ref="N19:O19"/>
    <mergeCell ref="A14:A24"/>
    <mergeCell ref="F22:G22"/>
    <mergeCell ref="H22:I22"/>
    <mergeCell ref="N20:O20"/>
    <mergeCell ref="N21:O21"/>
    <mergeCell ref="A1:A11"/>
    <mergeCell ref="F1:G1"/>
    <mergeCell ref="H1:I1"/>
    <mergeCell ref="G10:H10"/>
    <mergeCell ref="I10:J10"/>
  </mergeCells>
  <phoneticPr fontId="2"/>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6</vt:i4>
      </vt:variant>
      <vt:variant>
        <vt:lpstr>グラフ</vt:lpstr>
      </vt:variant>
      <vt:variant>
        <vt:i4>2</vt:i4>
      </vt:variant>
      <vt:variant>
        <vt:lpstr>名前付き一覧</vt:lpstr>
      </vt:variant>
      <vt:variant>
        <vt:i4>4</vt:i4>
      </vt:variant>
    </vt:vector>
  </HeadingPairs>
  <TitlesOfParts>
    <vt:vector size="12" baseType="lpstr">
      <vt:lpstr>入力シート</vt:lpstr>
      <vt:lpstr>ローン減税</vt:lpstr>
      <vt:lpstr>償還予定表（元利均等返済）</vt:lpstr>
      <vt:lpstr>償還予定表（元金均等返済）</vt:lpstr>
      <vt:lpstr>計算シート</vt:lpstr>
      <vt:lpstr>所得税・住民税計算シート</vt:lpstr>
      <vt:lpstr>グラフ（元利均等返済）</vt:lpstr>
      <vt:lpstr>グラフ（元金均等返済）</vt:lpstr>
      <vt:lpstr>ローン減税!Print_Area</vt:lpstr>
      <vt:lpstr>'償還予定表（元金均等返済）'!Print_Area</vt:lpstr>
      <vt:lpstr>'償還予定表（元利均等返済）'!Print_Area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TAKAHIRO ICHIKAWA</dc:creator>
  <cp:lastModifiedBy>TAKAHIRO ICHIKAWA</cp:lastModifiedBy>
  <cp:lastPrinted>2023-05-02T11:49:48Z</cp:lastPrinted>
  <dcterms:created xsi:type="dcterms:W3CDTF">2023-03-06T07:15:24Z</dcterms:created>
  <dcterms:modified xsi:type="dcterms:W3CDTF">2025-02-11T13:38:42Z</dcterms:modified>
</cp:coreProperties>
</file>